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13_ncr:1_{9BCD703B-41AC-4577-BFD3-77FF6F78D6C6}" xr6:coauthVersionLast="47" xr6:coauthVersionMax="47" xr10:uidLastSave="{00000000-0000-0000-0000-000000000000}"/>
  <bookViews>
    <workbookView xWindow="6945" yWindow="1125" windowWidth="21600" windowHeight="11385" activeTab="1" xr2:uid="{5727CA52-AAE2-4D50-B286-5E2EA44C9806}"/>
  </bookViews>
  <sheets>
    <sheet name="Assumptions" sheetId="2" r:id="rId1"/>
    <sheet name="Main" sheetId="1" r:id="rId2"/>
    <sheet name="Cost_Grouping_Charts" sheetId="4" r:id="rId3"/>
    <sheet name="Cost_Per_Feeder_Graph" sheetId="7" r:id="rId4"/>
    <sheet name="Capacitors" sheetId="8" r:id="rId5"/>
  </sheets>
  <externalReferences>
    <externalReference r:id="rId6"/>
  </externalReferences>
  <definedNames>
    <definedName name="_xlnm._FilterDatabase" localSheetId="3" hidden="1">Cost_Per_Feeder_Graph!$A$2:$I$2</definedName>
    <definedName name="_xlnm._FilterDatabase" localSheetId="1" hidden="1">Main!$A$1:$AW$301</definedName>
    <definedName name="_xlchart.v1.0" hidden="1">Main!$AL$2:$AL$301</definedName>
    <definedName name="_xlchart.v1.1" hidden="1">Main!$AU$1</definedName>
    <definedName name="_xlchart.v1.2" hidden="1">Main!$AU$2:$AU$301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AQ14" i="1" s="1"/>
  <c r="S105" i="1"/>
  <c r="AQ105" i="1" s="1"/>
  <c r="S76" i="1"/>
  <c r="AQ76" i="1" s="1"/>
  <c r="S225" i="1"/>
  <c r="AQ225" i="1" s="1"/>
  <c r="S160" i="1"/>
  <c r="AQ160" i="1" s="1"/>
  <c r="S259" i="1"/>
  <c r="AQ259" i="1" s="1"/>
  <c r="S253" i="1"/>
  <c r="AQ253" i="1" s="1"/>
  <c r="S209" i="1"/>
  <c r="AQ209" i="1" s="1"/>
  <c r="S207" i="1"/>
  <c r="AQ207" i="1" s="1"/>
  <c r="S26" i="1"/>
  <c r="AQ26" i="1" s="1"/>
  <c r="S291" i="1"/>
  <c r="AQ291" i="1" s="1"/>
  <c r="S115" i="1"/>
  <c r="AQ115" i="1" s="1"/>
  <c r="S148" i="1"/>
  <c r="AQ148" i="1" s="1"/>
  <c r="S43" i="1"/>
  <c r="AQ43" i="1" s="1"/>
  <c r="S149" i="1"/>
  <c r="AQ149" i="1" s="1"/>
  <c r="S74" i="1"/>
  <c r="AQ74" i="1" s="1"/>
  <c r="S70" i="1"/>
  <c r="AQ70" i="1" s="1"/>
  <c r="S23" i="1"/>
  <c r="AQ23" i="1" s="1"/>
  <c r="S32" i="1"/>
  <c r="AQ32" i="1" s="1"/>
  <c r="S71" i="1"/>
  <c r="AQ71" i="1" s="1"/>
  <c r="S266" i="1"/>
  <c r="AQ266" i="1" s="1"/>
  <c r="S201" i="1"/>
  <c r="AQ201" i="1" s="1"/>
  <c r="S120" i="1"/>
  <c r="AQ120" i="1" s="1"/>
  <c r="S75" i="1"/>
  <c r="AQ75" i="1" s="1"/>
  <c r="S275" i="1"/>
  <c r="AQ275" i="1" s="1"/>
  <c r="S276" i="1"/>
  <c r="AQ276" i="1" s="1"/>
  <c r="AJ167" i="1"/>
  <c r="AJ16" i="1"/>
  <c r="AJ179" i="1"/>
  <c r="AJ30" i="1"/>
  <c r="AJ285" i="1"/>
  <c r="AJ181" i="1"/>
  <c r="AJ139" i="1"/>
  <c r="AJ271" i="1"/>
  <c r="AJ60" i="1"/>
  <c r="AJ180" i="1"/>
  <c r="AJ171" i="1"/>
  <c r="AJ170" i="1"/>
  <c r="AJ68" i="1"/>
  <c r="AJ233" i="1"/>
  <c r="AJ168" i="1"/>
  <c r="AJ237" i="1"/>
  <c r="AJ121" i="1"/>
  <c r="AJ290" i="1"/>
  <c r="AJ140" i="1"/>
  <c r="AJ173" i="1"/>
  <c r="AJ172" i="1"/>
  <c r="AJ99" i="1"/>
  <c r="AJ2" i="1"/>
  <c r="AJ123" i="1"/>
  <c r="AJ100" i="1"/>
  <c r="AJ98" i="1"/>
  <c r="AJ101" i="1"/>
  <c r="AJ135" i="1"/>
  <c r="AJ42" i="1"/>
  <c r="AJ296" i="1"/>
  <c r="AJ134" i="1"/>
  <c r="AJ294" i="1"/>
  <c r="AJ197" i="1"/>
  <c r="AJ297" i="1"/>
  <c r="AJ97" i="1"/>
  <c r="AJ198" i="1"/>
  <c r="AJ274" i="1"/>
  <c r="AJ147" i="1"/>
  <c r="AJ73" i="1"/>
  <c r="AJ118" i="1"/>
  <c r="AJ4" i="1"/>
  <c r="AJ46" i="1"/>
  <c r="AJ228" i="1"/>
  <c r="AJ87" i="1"/>
  <c r="AJ84" i="1"/>
  <c r="AJ129" i="1"/>
  <c r="AJ86" i="1"/>
  <c r="AJ143" i="1"/>
  <c r="AJ264" i="1"/>
  <c r="AJ231" i="1"/>
  <c r="AJ232" i="1"/>
  <c r="AJ282" i="1"/>
  <c r="AJ284" i="1"/>
  <c r="AJ92" i="1"/>
  <c r="AJ267" i="1"/>
  <c r="AJ49" i="1"/>
  <c r="AJ141" i="1"/>
  <c r="AJ88" i="1"/>
  <c r="AJ218" i="1"/>
  <c r="AJ90" i="1"/>
  <c r="AJ93" i="1"/>
  <c r="AJ47" i="1"/>
  <c r="AJ89" i="1"/>
  <c r="AJ102" i="1"/>
  <c r="AJ65" i="1"/>
  <c r="AJ124" i="1"/>
  <c r="AJ37" i="1"/>
  <c r="AJ54" i="1"/>
  <c r="AJ127" i="1"/>
  <c r="AJ125" i="1"/>
  <c r="AJ213" i="1"/>
  <c r="AJ154" i="1"/>
  <c r="AJ164" i="1"/>
  <c r="AJ217" i="1"/>
  <c r="AJ188" i="1"/>
  <c r="AJ247" i="1"/>
  <c r="AJ214" i="1"/>
  <c r="AJ216" i="1"/>
  <c r="AJ33" i="1"/>
  <c r="AJ157" i="1"/>
  <c r="AJ178" i="1"/>
  <c r="AJ153" i="1"/>
  <c r="AJ142" i="1"/>
  <c r="AJ35" i="1"/>
  <c r="AJ146" i="1"/>
  <c r="AJ190" i="1"/>
  <c r="AJ128" i="1"/>
  <c r="AJ66" i="1"/>
  <c r="AJ103" i="1"/>
  <c r="AJ212" i="1"/>
  <c r="AJ175" i="1"/>
  <c r="AJ189" i="1"/>
  <c r="AJ34" i="1"/>
  <c r="AJ144" i="1"/>
  <c r="AJ19" i="1"/>
  <c r="AJ177" i="1"/>
  <c r="AJ176" i="1"/>
  <c r="AJ185" i="1"/>
  <c r="AJ133" i="1"/>
  <c r="AJ96" i="1"/>
  <c r="AJ174" i="1"/>
  <c r="AJ114" i="1"/>
  <c r="AJ36" i="1"/>
  <c r="AJ52" i="1"/>
  <c r="AJ53" i="1"/>
  <c r="AJ63" i="1"/>
  <c r="AJ64" i="1"/>
  <c r="AJ132" i="1"/>
  <c r="AJ158" i="1"/>
  <c r="AJ27" i="1"/>
  <c r="AJ235" i="1"/>
  <c r="AJ55" i="1"/>
  <c r="AJ24" i="1"/>
  <c r="AJ94" i="1"/>
  <c r="AJ25" i="1"/>
  <c r="AJ136" i="1"/>
  <c r="AJ110" i="1"/>
  <c r="AJ272" i="1"/>
  <c r="AJ28" i="1"/>
  <c r="AJ169" i="1"/>
  <c r="AJ8" i="1"/>
  <c r="AJ251" i="1"/>
  <c r="AJ250" i="1"/>
  <c r="AJ258" i="1"/>
  <c r="AJ95" i="1"/>
  <c r="AJ230" i="1"/>
  <c r="AJ9" i="1"/>
  <c r="AJ229" i="1"/>
  <c r="AJ152" i="1"/>
  <c r="AJ113" i="1"/>
  <c r="AJ56" i="1"/>
  <c r="AJ67" i="1"/>
  <c r="AJ246" i="1"/>
  <c r="AJ200" i="1"/>
  <c r="AJ79" i="1"/>
  <c r="AJ62" i="1"/>
  <c r="AJ182" i="1"/>
  <c r="AJ260" i="1"/>
  <c r="AJ155" i="1"/>
  <c r="AJ291" i="1"/>
  <c r="AJ14" i="1"/>
  <c r="AJ32" i="1"/>
  <c r="AJ275" i="1"/>
  <c r="AJ209" i="1"/>
  <c r="AJ207" i="1"/>
  <c r="AJ120" i="1"/>
  <c r="AJ276" i="1"/>
  <c r="AJ105" i="1"/>
  <c r="AJ201" i="1"/>
  <c r="AJ76" i="1"/>
  <c r="AJ266" i="1"/>
  <c r="AJ160" i="1"/>
  <c r="AJ225" i="1"/>
  <c r="AJ74" i="1"/>
  <c r="AJ75" i="1"/>
  <c r="AJ71" i="1"/>
  <c r="AJ115" i="1"/>
  <c r="AJ70" i="1"/>
  <c r="AJ26" i="1"/>
  <c r="AJ149" i="1"/>
  <c r="AJ259" i="1"/>
  <c r="AJ253" i="1"/>
  <c r="AJ43" i="1"/>
  <c r="AJ148" i="1"/>
  <c r="AJ23" i="1"/>
  <c r="AJ109" i="1"/>
  <c r="AJ83" i="1"/>
  <c r="AJ254" i="1"/>
  <c r="AJ277" i="1"/>
  <c r="AJ211" i="1"/>
  <c r="AJ203" i="1"/>
  <c r="AJ202" i="1"/>
  <c r="AJ208" i="1"/>
  <c r="AJ107" i="1"/>
  <c r="AJ108" i="1"/>
  <c r="AJ13" i="1"/>
  <c r="AJ12" i="1"/>
  <c r="AJ111" i="1"/>
  <c r="AJ112" i="1"/>
  <c r="AJ22" i="1"/>
  <c r="AJ21" i="1"/>
  <c r="AJ20" i="1"/>
  <c r="AJ31" i="1"/>
  <c r="AJ205" i="1"/>
  <c r="AJ204" i="1"/>
  <c r="AJ206" i="1"/>
  <c r="AJ265" i="1"/>
  <c r="AJ162" i="1"/>
  <c r="AJ159" i="1"/>
  <c r="AJ161" i="1"/>
  <c r="AJ151" i="1"/>
  <c r="AJ150" i="1"/>
  <c r="AJ117" i="1"/>
  <c r="AJ116" i="1"/>
  <c r="AJ195" i="1"/>
  <c r="AJ196" i="1"/>
  <c r="AJ72" i="1"/>
  <c r="AJ78" i="1"/>
  <c r="AJ77" i="1"/>
  <c r="AJ57" i="1"/>
  <c r="AJ58" i="1"/>
  <c r="AJ5" i="1"/>
  <c r="AJ255" i="1"/>
  <c r="AJ257" i="1"/>
  <c r="AJ256" i="1"/>
  <c r="AJ122" i="1"/>
  <c r="AJ50" i="1"/>
  <c r="AJ51" i="1"/>
  <c r="AJ69" i="1"/>
  <c r="AJ295" i="1"/>
  <c r="AJ280" i="1"/>
  <c r="AJ281" i="1"/>
  <c r="AJ226" i="1"/>
  <c r="AJ224" i="1"/>
  <c r="AJ48" i="1"/>
  <c r="AJ137" i="1"/>
  <c r="AJ138" i="1"/>
  <c r="AJ300" i="1"/>
  <c r="AJ301" i="1"/>
  <c r="AJ119" i="1"/>
  <c r="AJ244" i="1"/>
  <c r="AJ245" i="1"/>
  <c r="AJ262" i="1"/>
  <c r="AJ261" i="1"/>
  <c r="AJ130" i="1"/>
  <c r="AJ223" i="1"/>
  <c r="AJ221" i="1"/>
  <c r="AJ222" i="1"/>
  <c r="AJ292" i="1"/>
  <c r="AJ234" i="1"/>
  <c r="AJ186" i="1"/>
  <c r="AJ187" i="1"/>
  <c r="AJ210" i="1"/>
  <c r="AJ126" i="1"/>
  <c r="AJ199" i="1"/>
  <c r="AJ283" i="1"/>
  <c r="AJ240" i="1"/>
  <c r="AJ239" i="1"/>
  <c r="AJ238" i="1"/>
  <c r="AJ248" i="1"/>
  <c r="AJ252" i="1"/>
  <c r="AJ249" i="1"/>
  <c r="AJ44" i="1"/>
  <c r="AJ220" i="1"/>
  <c r="AJ40" i="1"/>
  <c r="AJ38" i="1"/>
  <c r="AJ39" i="1"/>
  <c r="AJ227" i="1"/>
  <c r="AJ289" i="1"/>
  <c r="AJ15" i="1"/>
  <c r="AJ145" i="1"/>
  <c r="AJ104" i="1"/>
  <c r="AJ41" i="1"/>
  <c r="AJ131" i="1"/>
  <c r="AJ219" i="1"/>
  <c r="AJ163" i="1"/>
  <c r="AJ263" i="1"/>
  <c r="AJ242" i="1"/>
  <c r="AJ241" i="1"/>
  <c r="AJ184" i="1"/>
  <c r="AJ183" i="1"/>
  <c r="AJ279" i="1"/>
  <c r="AJ165" i="1"/>
  <c r="AJ192" i="1"/>
  <c r="AJ193" i="1"/>
  <c r="AJ191" i="1"/>
  <c r="AJ194" i="1"/>
  <c r="AJ18" i="1"/>
  <c r="AJ29" i="1"/>
  <c r="AJ45" i="1"/>
  <c r="AJ273" i="1"/>
  <c r="AJ166" i="1"/>
  <c r="AJ278" i="1"/>
  <c r="AJ288" i="1"/>
  <c r="AJ286" i="1"/>
  <c r="AJ287" i="1"/>
  <c r="AJ91" i="1"/>
  <c r="AJ270" i="1"/>
  <c r="AJ268" i="1"/>
  <c r="AJ269" i="1"/>
  <c r="AJ106" i="1"/>
  <c r="AJ17" i="1"/>
  <c r="AJ10" i="1"/>
  <c r="AJ11" i="1"/>
  <c r="AJ6" i="1"/>
  <c r="AJ7" i="1"/>
  <c r="AJ85" i="1"/>
  <c r="AJ61" i="1"/>
  <c r="AJ3" i="1"/>
  <c r="AJ293" i="1"/>
  <c r="AJ80" i="1"/>
  <c r="AJ82" i="1"/>
  <c r="AJ81" i="1"/>
  <c r="AJ156" i="1"/>
  <c r="AJ299" i="1"/>
  <c r="AJ298" i="1"/>
  <c r="AJ243" i="1"/>
  <c r="AJ215" i="1"/>
  <c r="AJ59" i="1"/>
  <c r="AJ236" i="1"/>
  <c r="C2" i="4"/>
  <c r="N3" i="7"/>
  <c r="H32" i="2" l="1"/>
  <c r="H33" i="2"/>
  <c r="H22" i="2"/>
  <c r="H20" i="2"/>
  <c r="H21" i="2"/>
  <c r="H13" i="2"/>
  <c r="H11" i="2"/>
  <c r="I211" i="1"/>
  <c r="I203" i="1"/>
  <c r="I202" i="1"/>
  <c r="I208" i="1"/>
  <c r="I107" i="1"/>
  <c r="I108" i="1"/>
  <c r="I13" i="1"/>
  <c r="I12" i="1"/>
  <c r="I111" i="1"/>
  <c r="I112" i="1"/>
  <c r="I22" i="1"/>
  <c r="I21" i="1"/>
  <c r="I20" i="1"/>
  <c r="I31" i="1"/>
  <c r="I205" i="1"/>
  <c r="I204" i="1"/>
  <c r="I206" i="1"/>
  <c r="I265" i="1"/>
  <c r="I162" i="1"/>
  <c r="I159" i="1"/>
  <c r="I161" i="1"/>
  <c r="I151" i="1"/>
  <c r="I150" i="1"/>
  <c r="I291" i="1"/>
  <c r="I236" i="1"/>
  <c r="I174" i="1"/>
  <c r="I167" i="1"/>
  <c r="I14" i="1"/>
  <c r="I32" i="1"/>
  <c r="I114" i="1"/>
  <c r="I16" i="1"/>
  <c r="I36" i="1"/>
  <c r="I179" i="1"/>
  <c r="I275" i="1"/>
  <c r="I30" i="1"/>
  <c r="I52" i="1"/>
  <c r="I285" i="1"/>
  <c r="I209" i="1"/>
  <c r="I207" i="1"/>
  <c r="I181" i="1"/>
  <c r="I117" i="1"/>
  <c r="I139" i="1"/>
  <c r="I271" i="1"/>
  <c r="I53" i="1"/>
  <c r="I120" i="1"/>
  <c r="I63" i="1"/>
  <c r="I60" i="1"/>
  <c r="I64" i="1"/>
  <c r="I180" i="1"/>
  <c r="I171" i="1"/>
  <c r="I276" i="1"/>
  <c r="I170" i="1"/>
  <c r="I68" i="1"/>
  <c r="I233" i="1"/>
  <c r="I105" i="1"/>
  <c r="I168" i="1"/>
  <c r="I132" i="1"/>
  <c r="I158" i="1"/>
  <c r="I237" i="1"/>
  <c r="I121" i="1"/>
  <c r="I290" i="1"/>
  <c r="I140" i="1"/>
  <c r="I173" i="1"/>
  <c r="I172" i="1"/>
  <c r="I99" i="1"/>
  <c r="I2" i="1"/>
  <c r="I27" i="1"/>
  <c r="I235" i="1"/>
  <c r="I123" i="1"/>
  <c r="I100" i="1"/>
  <c r="I98" i="1"/>
  <c r="I101" i="1"/>
  <c r="I116" i="1"/>
  <c r="I195" i="1"/>
  <c r="I196" i="1"/>
  <c r="I72" i="1"/>
  <c r="I78" i="1"/>
  <c r="I77" i="1"/>
  <c r="I57" i="1"/>
  <c r="I58" i="1"/>
  <c r="I201" i="1"/>
  <c r="I135" i="1"/>
  <c r="I5" i="1"/>
  <c r="I255" i="1"/>
  <c r="I257" i="1"/>
  <c r="I76" i="1"/>
  <c r="I256" i="1"/>
  <c r="I122" i="1"/>
  <c r="I50" i="1"/>
  <c r="I266" i="1"/>
  <c r="I160" i="1"/>
  <c r="I42" i="1"/>
  <c r="I51" i="1"/>
  <c r="I69" i="1"/>
  <c r="I225" i="1"/>
  <c r="I296" i="1"/>
  <c r="I295" i="1"/>
  <c r="I280" i="1"/>
  <c r="I281" i="1"/>
  <c r="I134" i="1"/>
  <c r="I294" i="1"/>
  <c r="I226" i="1"/>
  <c r="I74" i="1"/>
  <c r="I224" i="1"/>
  <c r="I48" i="1"/>
  <c r="I137" i="1"/>
  <c r="I138" i="1"/>
  <c r="I55" i="1"/>
  <c r="I197" i="1"/>
  <c r="I297" i="1"/>
  <c r="I97" i="1"/>
  <c r="I198" i="1"/>
  <c r="I300" i="1"/>
  <c r="I274" i="1"/>
  <c r="I301" i="1"/>
  <c r="I75" i="1"/>
  <c r="I24" i="1"/>
  <c r="I119" i="1"/>
  <c r="I244" i="1"/>
  <c r="I147" i="1"/>
  <c r="I245" i="1"/>
  <c r="I73" i="1"/>
  <c r="I262" i="1"/>
  <c r="I71" i="1"/>
  <c r="I94" i="1"/>
  <c r="I261" i="1"/>
  <c r="I130" i="1"/>
  <c r="I223" i="1"/>
  <c r="I221" i="1"/>
  <c r="I222" i="1"/>
  <c r="I292" i="1"/>
  <c r="I118" i="1"/>
  <c r="I234" i="1"/>
  <c r="I186" i="1"/>
  <c r="I187" i="1"/>
  <c r="I210" i="1"/>
  <c r="I4" i="1"/>
  <c r="I46" i="1"/>
  <c r="I126" i="1"/>
  <c r="I228" i="1"/>
  <c r="I199" i="1"/>
  <c r="I283" i="1"/>
  <c r="I87" i="1"/>
  <c r="I115" i="1"/>
  <c r="I240" i="1"/>
  <c r="I239" i="1"/>
  <c r="I238" i="1"/>
  <c r="I248" i="1"/>
  <c r="I252" i="1"/>
  <c r="I249" i="1"/>
  <c r="I44" i="1"/>
  <c r="I220" i="1"/>
  <c r="I40" i="1"/>
  <c r="I38" i="1"/>
  <c r="I39" i="1"/>
  <c r="I227" i="1"/>
  <c r="I289" i="1"/>
  <c r="I25" i="1"/>
  <c r="I84" i="1"/>
  <c r="I129" i="1"/>
  <c r="I86" i="1"/>
  <c r="I143" i="1"/>
  <c r="I136" i="1"/>
  <c r="I264" i="1"/>
  <c r="I231" i="1"/>
  <c r="I232" i="1"/>
  <c r="I282" i="1"/>
  <c r="I284" i="1"/>
  <c r="I15" i="1"/>
  <c r="I145" i="1"/>
  <c r="I104" i="1"/>
  <c r="I41" i="1"/>
  <c r="I131" i="1"/>
  <c r="I219" i="1"/>
  <c r="I163" i="1"/>
  <c r="I110" i="1"/>
  <c r="I272" i="1"/>
  <c r="I92" i="1"/>
  <c r="I267" i="1"/>
  <c r="I28" i="1"/>
  <c r="I49" i="1"/>
  <c r="I141" i="1"/>
  <c r="I88" i="1"/>
  <c r="I263" i="1"/>
  <c r="I242" i="1"/>
  <c r="I241" i="1"/>
  <c r="I184" i="1"/>
  <c r="I183" i="1"/>
  <c r="I279" i="1"/>
  <c r="I218" i="1"/>
  <c r="I90" i="1"/>
  <c r="I93" i="1"/>
  <c r="I165" i="1"/>
  <c r="I192" i="1"/>
  <c r="I47" i="1"/>
  <c r="I89" i="1"/>
  <c r="I193" i="1"/>
  <c r="I169" i="1"/>
  <c r="I191" i="1"/>
  <c r="I194" i="1"/>
  <c r="I18" i="1"/>
  <c r="I29" i="1"/>
  <c r="I45" i="1"/>
  <c r="I273" i="1"/>
  <c r="I166" i="1"/>
  <c r="I278" i="1"/>
  <c r="I288" i="1"/>
  <c r="I286" i="1"/>
  <c r="I287" i="1"/>
  <c r="I91" i="1"/>
  <c r="I270" i="1"/>
  <c r="I268" i="1"/>
  <c r="I269" i="1"/>
  <c r="I106" i="1"/>
  <c r="I17" i="1"/>
  <c r="I10" i="1"/>
  <c r="I11" i="1"/>
  <c r="I6" i="1"/>
  <c r="I7" i="1"/>
  <c r="I85" i="1"/>
  <c r="I61" i="1"/>
  <c r="I3" i="1"/>
  <c r="I293" i="1"/>
  <c r="I80" i="1"/>
  <c r="I82" i="1"/>
  <c r="I81" i="1"/>
  <c r="I156" i="1"/>
  <c r="I299" i="1"/>
  <c r="I298" i="1"/>
  <c r="I243" i="1"/>
  <c r="I215" i="1"/>
  <c r="I59" i="1"/>
  <c r="I102" i="1"/>
  <c r="I8" i="1"/>
  <c r="I251" i="1"/>
  <c r="I70" i="1"/>
  <c r="I250" i="1"/>
  <c r="I258" i="1"/>
  <c r="I65" i="1"/>
  <c r="I124" i="1"/>
  <c r="I95" i="1"/>
  <c r="I26" i="1"/>
  <c r="I230" i="1"/>
  <c r="I37" i="1"/>
  <c r="I9" i="1"/>
  <c r="I54" i="1"/>
  <c r="I149" i="1"/>
  <c r="I127" i="1"/>
  <c r="I259" i="1"/>
  <c r="I125" i="1"/>
  <c r="I213" i="1"/>
  <c r="I154" i="1"/>
  <c r="I164" i="1"/>
  <c r="I217" i="1"/>
  <c r="I188" i="1"/>
  <c r="I253" i="1"/>
  <c r="I229" i="1"/>
  <c r="I247" i="1"/>
  <c r="I43" i="1"/>
  <c r="I152" i="1"/>
  <c r="I113" i="1"/>
  <c r="I214" i="1"/>
  <c r="I56" i="1"/>
  <c r="I67" i="1"/>
  <c r="I246" i="1"/>
  <c r="I200" i="1"/>
  <c r="I216" i="1"/>
  <c r="I33" i="1"/>
  <c r="I157" i="1"/>
  <c r="I178" i="1"/>
  <c r="I79" i="1"/>
  <c r="I153" i="1"/>
  <c r="I142" i="1"/>
  <c r="I35" i="1"/>
  <c r="I62" i="1"/>
  <c r="I146" i="1"/>
  <c r="I148" i="1"/>
  <c r="I190" i="1"/>
  <c r="I128" i="1"/>
  <c r="I66" i="1"/>
  <c r="I23" i="1"/>
  <c r="I103" i="1"/>
  <c r="I212" i="1"/>
  <c r="I175" i="1"/>
  <c r="I189" i="1"/>
  <c r="I182" i="1"/>
  <c r="I34" i="1"/>
  <c r="I144" i="1"/>
  <c r="I19" i="1"/>
  <c r="I260" i="1"/>
  <c r="I177" i="1"/>
  <c r="I176" i="1"/>
  <c r="I185" i="1"/>
  <c r="I133" i="1"/>
  <c r="I155" i="1"/>
  <c r="I96" i="1"/>
  <c r="I83" i="1"/>
  <c r="I254" i="1"/>
  <c r="I277" i="1"/>
  <c r="I109" i="1"/>
  <c r="H12" i="2"/>
  <c r="H7" i="2" l="1"/>
  <c r="AM107" i="1"/>
  <c r="AM139" i="1"/>
  <c r="AM265" i="1"/>
  <c r="AM192" i="1"/>
  <c r="AM239" i="1"/>
  <c r="AM171" i="1"/>
  <c r="AM254" i="1"/>
  <c r="AM176" i="1"/>
  <c r="AM175" i="1"/>
  <c r="AM146" i="1"/>
  <c r="AM33" i="1"/>
  <c r="AM152" i="1"/>
  <c r="AM154" i="1"/>
  <c r="AM37" i="1"/>
  <c r="AM70" i="1"/>
  <c r="AM299" i="1"/>
  <c r="AM85" i="1"/>
  <c r="AM268" i="1"/>
  <c r="AM273" i="1"/>
  <c r="AM89" i="1"/>
  <c r="AM183" i="1"/>
  <c r="AM28" i="1"/>
  <c r="AM41" i="1"/>
  <c r="AM264" i="1"/>
  <c r="AM227" i="1"/>
  <c r="AM248" i="1"/>
  <c r="AM228" i="1"/>
  <c r="AM118" i="1"/>
  <c r="AM71" i="1"/>
  <c r="AM75" i="1"/>
  <c r="AM55" i="1"/>
  <c r="AM134" i="1"/>
  <c r="AM42" i="1"/>
  <c r="AM255" i="1"/>
  <c r="AM72" i="1"/>
  <c r="AM235" i="1"/>
  <c r="AM121" i="1"/>
  <c r="AM170" i="1"/>
  <c r="AM53" i="1"/>
  <c r="AM52" i="1"/>
  <c r="AM14" i="1"/>
  <c r="AM159" i="1"/>
  <c r="AM21" i="1"/>
  <c r="AM208" i="1"/>
  <c r="AM177" i="1"/>
  <c r="AM212" i="1"/>
  <c r="AM62" i="1"/>
  <c r="AM216" i="1"/>
  <c r="AM43" i="1"/>
  <c r="AM213" i="1"/>
  <c r="AM230" i="1"/>
  <c r="AM251" i="1"/>
  <c r="AM156" i="1"/>
  <c r="AM7" i="1"/>
  <c r="AM270" i="1"/>
  <c r="AM45" i="1"/>
  <c r="AM47" i="1"/>
  <c r="AM184" i="1"/>
  <c r="AM267" i="1"/>
  <c r="AM104" i="1"/>
  <c r="AM136" i="1"/>
  <c r="AM39" i="1"/>
  <c r="AM238" i="1"/>
  <c r="AM126" i="1"/>
  <c r="AM292" i="1"/>
  <c r="AM262" i="1"/>
  <c r="AM301" i="1"/>
  <c r="AM138" i="1"/>
  <c r="AM281" i="1"/>
  <c r="AM160" i="1"/>
  <c r="AM5" i="1"/>
  <c r="AM196" i="1"/>
  <c r="AM27" i="1"/>
  <c r="AM237" i="1"/>
  <c r="AM276" i="1"/>
  <c r="AM271" i="1"/>
  <c r="AM30" i="1"/>
  <c r="AM167" i="1"/>
  <c r="AM162" i="1"/>
  <c r="AM22" i="1"/>
  <c r="AM202" i="1"/>
  <c r="AM200" i="1"/>
  <c r="AM26" i="1"/>
  <c r="AM81" i="1"/>
  <c r="AM29" i="1"/>
  <c r="AM145" i="1"/>
  <c r="AM222" i="1"/>
  <c r="AM137" i="1"/>
  <c r="AM195" i="1"/>
  <c r="AM203" i="1"/>
  <c r="AM109" i="1"/>
  <c r="AM19" i="1"/>
  <c r="AM23" i="1"/>
  <c r="AM142" i="1"/>
  <c r="AM246" i="1"/>
  <c r="AM229" i="1"/>
  <c r="AM259" i="1"/>
  <c r="AM95" i="1"/>
  <c r="AM102" i="1"/>
  <c r="AM82" i="1"/>
  <c r="AM11" i="1"/>
  <c r="AM287" i="1"/>
  <c r="AM18" i="1"/>
  <c r="AM165" i="1"/>
  <c r="AM242" i="1"/>
  <c r="AM272" i="1"/>
  <c r="AM15" i="1"/>
  <c r="AM86" i="1"/>
  <c r="AM40" i="1"/>
  <c r="AM240" i="1"/>
  <c r="AM4" i="1"/>
  <c r="AM221" i="1"/>
  <c r="AM245" i="1"/>
  <c r="AM300" i="1"/>
  <c r="AM48" i="1"/>
  <c r="AM295" i="1"/>
  <c r="AM50" i="1"/>
  <c r="AM201" i="1"/>
  <c r="AM116" i="1"/>
  <c r="AM99" i="1"/>
  <c r="AM132" i="1"/>
  <c r="AM180" i="1"/>
  <c r="AM117" i="1"/>
  <c r="AM179" i="1"/>
  <c r="AM236" i="1"/>
  <c r="AM206" i="1"/>
  <c r="AM111" i="1"/>
  <c r="AM211" i="1"/>
  <c r="AM260" i="1"/>
  <c r="AM35" i="1"/>
  <c r="AM125" i="1"/>
  <c r="AM6" i="1"/>
  <c r="AM241" i="1"/>
  <c r="AM143" i="1"/>
  <c r="AM46" i="1"/>
  <c r="AM274" i="1"/>
  <c r="AM266" i="1"/>
  <c r="AM2" i="1"/>
  <c r="AM275" i="1"/>
  <c r="AM112" i="1"/>
  <c r="AM96" i="1"/>
  <c r="AM144" i="1"/>
  <c r="AM66" i="1"/>
  <c r="AM153" i="1"/>
  <c r="AM67" i="1"/>
  <c r="AM253" i="1"/>
  <c r="AM127" i="1"/>
  <c r="AM124" i="1"/>
  <c r="AM59" i="1"/>
  <c r="AM80" i="1"/>
  <c r="AM10" i="1"/>
  <c r="AM286" i="1"/>
  <c r="AM194" i="1"/>
  <c r="AM93" i="1"/>
  <c r="AM263" i="1"/>
  <c r="AM110" i="1"/>
  <c r="AM284" i="1"/>
  <c r="AM129" i="1"/>
  <c r="AM220" i="1"/>
  <c r="AM115" i="1"/>
  <c r="AM210" i="1"/>
  <c r="AM223" i="1"/>
  <c r="AM147" i="1"/>
  <c r="AM198" i="1"/>
  <c r="AM224" i="1"/>
  <c r="AM296" i="1"/>
  <c r="AM122" i="1"/>
  <c r="AM58" i="1"/>
  <c r="AM101" i="1"/>
  <c r="AM172" i="1"/>
  <c r="AM168" i="1"/>
  <c r="AM64" i="1"/>
  <c r="AM181" i="1"/>
  <c r="AM36" i="1"/>
  <c r="AM291" i="1"/>
  <c r="AM204" i="1"/>
  <c r="AM12" i="1"/>
  <c r="AM277" i="1"/>
  <c r="AM103" i="1"/>
  <c r="AM247" i="1"/>
  <c r="AM8" i="1"/>
  <c r="AM91" i="1"/>
  <c r="AM92" i="1"/>
  <c r="AM38" i="1"/>
  <c r="AM73" i="1"/>
  <c r="AM280" i="1"/>
  <c r="AM135" i="1"/>
  <c r="AM158" i="1"/>
  <c r="AM174" i="1"/>
  <c r="AM155" i="1"/>
  <c r="AM34" i="1"/>
  <c r="AM128" i="1"/>
  <c r="AM79" i="1"/>
  <c r="AM56" i="1"/>
  <c r="AM188" i="1"/>
  <c r="AM149" i="1"/>
  <c r="AM65" i="1"/>
  <c r="AM215" i="1"/>
  <c r="AM293" i="1"/>
  <c r="AM17" i="1"/>
  <c r="AM288" i="1"/>
  <c r="AM191" i="1"/>
  <c r="AM90" i="1"/>
  <c r="AM88" i="1"/>
  <c r="AM163" i="1"/>
  <c r="AM282" i="1"/>
  <c r="AM84" i="1"/>
  <c r="AM44" i="1"/>
  <c r="AM87" i="1"/>
  <c r="AM187" i="1"/>
  <c r="AM130" i="1"/>
  <c r="AM244" i="1"/>
  <c r="AM97" i="1"/>
  <c r="AM74" i="1"/>
  <c r="AM225" i="1"/>
  <c r="AM256" i="1"/>
  <c r="AM57" i="1"/>
  <c r="AM98" i="1"/>
  <c r="AM173" i="1"/>
  <c r="AM105" i="1"/>
  <c r="AM60" i="1"/>
  <c r="AM207" i="1"/>
  <c r="AM16" i="1"/>
  <c r="AM150" i="1"/>
  <c r="AM205" i="1"/>
  <c r="AM13" i="1"/>
  <c r="AM133" i="1"/>
  <c r="AM182" i="1"/>
  <c r="AM190" i="1"/>
  <c r="AM178" i="1"/>
  <c r="AM214" i="1"/>
  <c r="AM217" i="1"/>
  <c r="AM54" i="1"/>
  <c r="AM258" i="1"/>
  <c r="AM243" i="1"/>
  <c r="AM3" i="1"/>
  <c r="AM106" i="1"/>
  <c r="AM278" i="1"/>
  <c r="AM169" i="1"/>
  <c r="AM218" i="1"/>
  <c r="AM141" i="1"/>
  <c r="AM219" i="1"/>
  <c r="AM232" i="1"/>
  <c r="AM25" i="1"/>
  <c r="AM249" i="1"/>
  <c r="AM283" i="1"/>
  <c r="AM186" i="1"/>
  <c r="AM261" i="1"/>
  <c r="AM119" i="1"/>
  <c r="AM297" i="1"/>
  <c r="AM226" i="1"/>
  <c r="AM69" i="1"/>
  <c r="AM76" i="1"/>
  <c r="AM77" i="1"/>
  <c r="AM100" i="1"/>
  <c r="AM140" i="1"/>
  <c r="AM233" i="1"/>
  <c r="AM63" i="1"/>
  <c r="AM209" i="1"/>
  <c r="AM114" i="1"/>
  <c r="AM151" i="1"/>
  <c r="AM31" i="1"/>
  <c r="AM108" i="1"/>
  <c r="AM83" i="1"/>
  <c r="AM185" i="1"/>
  <c r="AM189" i="1"/>
  <c r="AM148" i="1"/>
  <c r="AM157" i="1"/>
  <c r="AM113" i="1"/>
  <c r="AM164" i="1"/>
  <c r="AM9" i="1"/>
  <c r="AM250" i="1"/>
  <c r="AM298" i="1"/>
  <c r="AM61" i="1"/>
  <c r="AM269" i="1"/>
  <c r="AM166" i="1"/>
  <c r="AM193" i="1"/>
  <c r="AM279" i="1"/>
  <c r="AM49" i="1"/>
  <c r="AM131" i="1"/>
  <c r="AM231" i="1"/>
  <c r="AM289" i="1"/>
  <c r="AM252" i="1"/>
  <c r="AM199" i="1"/>
  <c r="AM234" i="1"/>
  <c r="AM94" i="1"/>
  <c r="AM24" i="1"/>
  <c r="AM197" i="1"/>
  <c r="AM294" i="1"/>
  <c r="AM51" i="1"/>
  <c r="AM257" i="1"/>
  <c r="AM78" i="1"/>
  <c r="AM123" i="1"/>
  <c r="AM290" i="1"/>
  <c r="AM68" i="1"/>
  <c r="AM120" i="1"/>
  <c r="AM285" i="1"/>
  <c r="AM32" i="1"/>
  <c r="AM161" i="1"/>
  <c r="AM20" i="1"/>
  <c r="AN212" i="1"/>
  <c r="AN185" i="1"/>
  <c r="AN189" i="1"/>
  <c r="AN157" i="1"/>
  <c r="AN269" i="1"/>
  <c r="AN131" i="1"/>
  <c r="AN289" i="1"/>
  <c r="AN252" i="1"/>
  <c r="AN234" i="1"/>
  <c r="AN257" i="1"/>
  <c r="AN78" i="1"/>
  <c r="AN290" i="1"/>
  <c r="AN120" i="1"/>
  <c r="AN285" i="1"/>
  <c r="AN32" i="1"/>
  <c r="AN175" i="1"/>
  <c r="AN146" i="1"/>
  <c r="AN152" i="1"/>
  <c r="AN85" i="1"/>
  <c r="AN268" i="1"/>
  <c r="AN89" i="1"/>
  <c r="AN227" i="1"/>
  <c r="AN248" i="1"/>
  <c r="AN228" i="1"/>
  <c r="AN118" i="1"/>
  <c r="AN42" i="1"/>
  <c r="AN255" i="1"/>
  <c r="AN72" i="1"/>
  <c r="AN235" i="1"/>
  <c r="AN14" i="1"/>
  <c r="AN159" i="1"/>
  <c r="AN21" i="1"/>
  <c r="AN208" i="1"/>
  <c r="AN39" i="1"/>
  <c r="AN167" i="1"/>
  <c r="AN103" i="1"/>
  <c r="AN8" i="1"/>
  <c r="AN6" i="1"/>
  <c r="AN145" i="1"/>
  <c r="AN38" i="1"/>
  <c r="AN43" i="1"/>
  <c r="AN270" i="1"/>
  <c r="AN160" i="1"/>
  <c r="AN30" i="1"/>
  <c r="AN22" i="1"/>
  <c r="AN19" i="1"/>
  <c r="AN23" i="1"/>
  <c r="AN142" i="1"/>
  <c r="AN246" i="1"/>
  <c r="AN229" i="1"/>
  <c r="AN259" i="1"/>
  <c r="AN95" i="1"/>
  <c r="AN102" i="1"/>
  <c r="AN82" i="1"/>
  <c r="AN11" i="1"/>
  <c r="AN287" i="1"/>
  <c r="AN18" i="1"/>
  <c r="AN165" i="1"/>
  <c r="AN242" i="1"/>
  <c r="AN15" i="1"/>
  <c r="AN86" i="1"/>
  <c r="AN40" i="1"/>
  <c r="AN240" i="1"/>
  <c r="AN4" i="1"/>
  <c r="AN221" i="1"/>
  <c r="AN245" i="1"/>
  <c r="AN300" i="1"/>
  <c r="AN48" i="1"/>
  <c r="AN295" i="1"/>
  <c r="AN50" i="1"/>
  <c r="AN201" i="1"/>
  <c r="AN116" i="1"/>
  <c r="AN99" i="1"/>
  <c r="AN132" i="1"/>
  <c r="AN180" i="1"/>
  <c r="AN117" i="1"/>
  <c r="AN179" i="1"/>
  <c r="AN236" i="1"/>
  <c r="AN206" i="1"/>
  <c r="AN111" i="1"/>
  <c r="AN211" i="1"/>
  <c r="AN216" i="1"/>
  <c r="AN156" i="1"/>
  <c r="AN47" i="1"/>
  <c r="AN136" i="1"/>
  <c r="AN281" i="1"/>
  <c r="AN153" i="1"/>
  <c r="AN115" i="1"/>
  <c r="AN58" i="1"/>
  <c r="AN204" i="1"/>
  <c r="AN177" i="1"/>
  <c r="AN7" i="1"/>
  <c r="AN45" i="1"/>
  <c r="AN126" i="1"/>
  <c r="AN138" i="1"/>
  <c r="AN196" i="1"/>
  <c r="AN56" i="1"/>
  <c r="AN288" i="1"/>
  <c r="AN191" i="1"/>
  <c r="AN44" i="1"/>
  <c r="AN87" i="1"/>
  <c r="AN187" i="1"/>
  <c r="AN57" i="1"/>
  <c r="AN98" i="1"/>
  <c r="AN205" i="1"/>
  <c r="AN13" i="1"/>
  <c r="AN217" i="1"/>
  <c r="AN54" i="1"/>
  <c r="AN218" i="1"/>
  <c r="AN141" i="1"/>
  <c r="AN261" i="1"/>
  <c r="AN119" i="1"/>
  <c r="AN140" i="1"/>
  <c r="AN233" i="1"/>
  <c r="AN139" i="1" l="1"/>
  <c r="AN298" i="1"/>
  <c r="AN33" i="1"/>
  <c r="AN5" i="1"/>
  <c r="AN230" i="1"/>
  <c r="AN267" i="1"/>
  <c r="AN79" i="1"/>
  <c r="AN238" i="1"/>
  <c r="AN143" i="1"/>
  <c r="AN81" i="1"/>
  <c r="AN260" i="1"/>
  <c r="AN62" i="1"/>
  <c r="AN273" i="1"/>
  <c r="AN53" i="1"/>
  <c r="AN55" i="1"/>
  <c r="AN41" i="1"/>
  <c r="AN70" i="1"/>
  <c r="AN107" i="1"/>
  <c r="AN286" i="1"/>
  <c r="AN197" i="1"/>
  <c r="AN231" i="1"/>
  <c r="AN83" i="1"/>
  <c r="AN51" i="1"/>
  <c r="AN241" i="1"/>
  <c r="AN125" i="1"/>
  <c r="AN250" i="1"/>
  <c r="AN251" i="1"/>
  <c r="AN276" i="1"/>
  <c r="AN294" i="1"/>
  <c r="AN192" i="1"/>
  <c r="AN247" i="1"/>
  <c r="AN301" i="1"/>
  <c r="AN49" i="1"/>
  <c r="AN104" i="1"/>
  <c r="AN52" i="1"/>
  <c r="AN134" i="1"/>
  <c r="AN264" i="1"/>
  <c r="AN299" i="1"/>
  <c r="AN176" i="1"/>
  <c r="AN271" i="1"/>
  <c r="AN113" i="1"/>
  <c r="AN61" i="1"/>
  <c r="AN108" i="1"/>
  <c r="AN100" i="1"/>
  <c r="AN186" i="1"/>
  <c r="AN169" i="1"/>
  <c r="AN214" i="1"/>
  <c r="AN150" i="1"/>
  <c r="AN256" i="1"/>
  <c r="AN166" i="1"/>
  <c r="AN137" i="1"/>
  <c r="AN272" i="1"/>
  <c r="AN162" i="1"/>
  <c r="AN277" i="1"/>
  <c r="AN172" i="1"/>
  <c r="AN223" i="1"/>
  <c r="AN93" i="1"/>
  <c r="AN253" i="1"/>
  <c r="AN174" i="1"/>
  <c r="AN199" i="1"/>
  <c r="AN17" i="1"/>
  <c r="AN128" i="1"/>
  <c r="AN36" i="1"/>
  <c r="AN296" i="1"/>
  <c r="AN129" i="1"/>
  <c r="AN80" i="1"/>
  <c r="AN144" i="1"/>
  <c r="AN158" i="1"/>
  <c r="AN73" i="1"/>
  <c r="AN266" i="1"/>
  <c r="AN164" i="1"/>
  <c r="AN209" i="1"/>
  <c r="AN226" i="1"/>
  <c r="AN232" i="1"/>
  <c r="AN243" i="1"/>
  <c r="AN133" i="1"/>
  <c r="AN105" i="1"/>
  <c r="AN244" i="1"/>
  <c r="AN88" i="1"/>
  <c r="AN149" i="1"/>
  <c r="AN170" i="1"/>
  <c r="AN75" i="1"/>
  <c r="AN28" i="1"/>
  <c r="AN37" i="1"/>
  <c r="AN20" i="1"/>
  <c r="AN63" i="1"/>
  <c r="AN297" i="1"/>
  <c r="AN219" i="1"/>
  <c r="AN258" i="1"/>
  <c r="AN254" i="1"/>
  <c r="AN173" i="1"/>
  <c r="AN130" i="1"/>
  <c r="AN90" i="1"/>
  <c r="AN188" i="1"/>
  <c r="AN12" i="1"/>
  <c r="AN101" i="1"/>
  <c r="AN210" i="1"/>
  <c r="AN194" i="1"/>
  <c r="AN67" i="1"/>
  <c r="AN292" i="1"/>
  <c r="AN275" i="1"/>
  <c r="AN280" i="1"/>
  <c r="AN121" i="1"/>
  <c r="AN71" i="1"/>
  <c r="AN183" i="1"/>
  <c r="AN154" i="1"/>
  <c r="AN161" i="1"/>
  <c r="AN122" i="1"/>
  <c r="AN10" i="1"/>
  <c r="AN274" i="1"/>
  <c r="AN26" i="1"/>
  <c r="AN31" i="1"/>
  <c r="AN283" i="1"/>
  <c r="AN178" i="1"/>
  <c r="AN16" i="1"/>
  <c r="AN225" i="1"/>
  <c r="AN84" i="1"/>
  <c r="AN293" i="1"/>
  <c r="AN34" i="1"/>
  <c r="AN181" i="1"/>
  <c r="AN224" i="1"/>
  <c r="AN284" i="1"/>
  <c r="AN59" i="1"/>
  <c r="AN96" i="1"/>
  <c r="AN27" i="1"/>
  <c r="AN203" i="1"/>
  <c r="AN2" i="1"/>
  <c r="AN222" i="1"/>
  <c r="AN68" i="1"/>
  <c r="AN24" i="1"/>
  <c r="AN9" i="1"/>
  <c r="AN291" i="1"/>
  <c r="AN220" i="1"/>
  <c r="AN66" i="1"/>
  <c r="AN171" i="1"/>
  <c r="AN92" i="1"/>
  <c r="AN77" i="1"/>
  <c r="AN278" i="1"/>
  <c r="AN151" i="1"/>
  <c r="AN76" i="1"/>
  <c r="AN249" i="1"/>
  <c r="AN106" i="1"/>
  <c r="AN190" i="1"/>
  <c r="AN207" i="1"/>
  <c r="AN74" i="1"/>
  <c r="AN282" i="1"/>
  <c r="AN215" i="1"/>
  <c r="AN155" i="1"/>
  <c r="AN213" i="1"/>
  <c r="AN64" i="1"/>
  <c r="AN198" i="1"/>
  <c r="AN110" i="1"/>
  <c r="AN124" i="1"/>
  <c r="AN202" i="1"/>
  <c r="AN112" i="1"/>
  <c r="AN195" i="1"/>
  <c r="AN46" i="1"/>
  <c r="AN29" i="1"/>
  <c r="AN200" i="1"/>
  <c r="AN94" i="1"/>
  <c r="AN279" i="1"/>
  <c r="AN114" i="1"/>
  <c r="AN69" i="1"/>
  <c r="AN25" i="1"/>
  <c r="AN3" i="1"/>
  <c r="AN182" i="1"/>
  <c r="AN60" i="1"/>
  <c r="AN97" i="1"/>
  <c r="AN163" i="1"/>
  <c r="AN65" i="1"/>
  <c r="AN168" i="1"/>
  <c r="AN147" i="1"/>
  <c r="AN263" i="1"/>
  <c r="AN127" i="1"/>
  <c r="AN237" i="1"/>
  <c r="AN262" i="1"/>
  <c r="AN265" i="1"/>
  <c r="AN135" i="1"/>
  <c r="AN239" i="1"/>
  <c r="AN91" i="1"/>
  <c r="AN35" i="1"/>
  <c r="AN184" i="1"/>
  <c r="AN123" i="1"/>
  <c r="AN193" i="1"/>
  <c r="AN109" i="1"/>
  <c r="AN148" i="1"/>
  <c r="LA8" i="7"/>
  <c r="KZ8" i="7"/>
  <c r="KY8" i="7"/>
  <c r="KX8" i="7"/>
  <c r="KW8" i="7"/>
  <c r="KV8" i="7"/>
  <c r="KU8" i="7"/>
  <c r="KT8" i="7"/>
  <c r="KS8" i="7"/>
  <c r="KR8" i="7"/>
  <c r="KQ8" i="7"/>
  <c r="KP8" i="7"/>
  <c r="KO8" i="7"/>
  <c r="KN8" i="7"/>
  <c r="KM8" i="7"/>
  <c r="KL8" i="7"/>
  <c r="KK8" i="7"/>
  <c r="KJ8" i="7"/>
  <c r="KI8" i="7"/>
  <c r="KH8" i="7"/>
  <c r="KG8" i="7"/>
  <c r="KF8" i="7"/>
  <c r="KE8" i="7"/>
  <c r="KD8" i="7"/>
  <c r="KC8" i="7"/>
  <c r="KB8" i="7"/>
  <c r="KA8" i="7"/>
  <c r="JZ8" i="7"/>
  <c r="JY8" i="7"/>
  <c r="JX8" i="7"/>
  <c r="JW8" i="7"/>
  <c r="JV8" i="7"/>
  <c r="JU8" i="7"/>
  <c r="JT8" i="7"/>
  <c r="JS8" i="7"/>
  <c r="JR8" i="7"/>
  <c r="JQ8" i="7"/>
  <c r="JP8" i="7"/>
  <c r="JO8" i="7"/>
  <c r="JN8" i="7"/>
  <c r="JM8" i="7"/>
  <c r="JL8" i="7"/>
  <c r="JK8" i="7"/>
  <c r="JJ8" i="7"/>
  <c r="JI8" i="7"/>
  <c r="JH8" i="7"/>
  <c r="JG8" i="7"/>
  <c r="JF8" i="7"/>
  <c r="JE8" i="7"/>
  <c r="JD8" i="7"/>
  <c r="JC8" i="7"/>
  <c r="JB8" i="7"/>
  <c r="JA8" i="7"/>
  <c r="IZ8" i="7"/>
  <c r="IY8" i="7"/>
  <c r="IX8" i="7"/>
  <c r="IW8" i="7"/>
  <c r="IV8" i="7"/>
  <c r="IU8" i="7"/>
  <c r="IT8" i="7"/>
  <c r="IS8" i="7"/>
  <c r="IR8" i="7"/>
  <c r="IQ8" i="7"/>
  <c r="IP8" i="7"/>
  <c r="IO8" i="7"/>
  <c r="IN8" i="7"/>
  <c r="IM8" i="7"/>
  <c r="IL8" i="7"/>
  <c r="IK8" i="7"/>
  <c r="IJ8" i="7"/>
  <c r="II8" i="7"/>
  <c r="IH8" i="7"/>
  <c r="IG8" i="7"/>
  <c r="IF8" i="7"/>
  <c r="IE8" i="7"/>
  <c r="ID8" i="7"/>
  <c r="IC8" i="7"/>
  <c r="IB8" i="7"/>
  <c r="IA8" i="7"/>
  <c r="HZ8" i="7"/>
  <c r="HY8" i="7"/>
  <c r="HX8" i="7"/>
  <c r="HW8" i="7"/>
  <c r="HV8" i="7"/>
  <c r="HU8" i="7"/>
  <c r="HT8" i="7"/>
  <c r="HS8" i="7"/>
  <c r="HR8" i="7"/>
  <c r="HQ8" i="7"/>
  <c r="HP8" i="7"/>
  <c r="HO8" i="7"/>
  <c r="HN8" i="7"/>
  <c r="HM8" i="7"/>
  <c r="HL8" i="7"/>
  <c r="HK8" i="7"/>
  <c r="HJ8" i="7"/>
  <c r="HI8" i="7"/>
  <c r="HH8" i="7"/>
  <c r="HG8" i="7"/>
  <c r="HF8" i="7"/>
  <c r="HE8" i="7"/>
  <c r="HD8" i="7"/>
  <c r="HC8" i="7"/>
  <c r="HB8" i="7"/>
  <c r="HA8" i="7"/>
  <c r="GZ8" i="7"/>
  <c r="GY8" i="7"/>
  <c r="GX8" i="7"/>
  <c r="GW8" i="7"/>
  <c r="GV8" i="7"/>
  <c r="GU8" i="7"/>
  <c r="GT8" i="7"/>
  <c r="GS8" i="7"/>
  <c r="GR8" i="7"/>
  <c r="GQ8" i="7"/>
  <c r="GP8" i="7"/>
  <c r="GO8" i="7"/>
  <c r="GN8" i="7"/>
  <c r="GM8" i="7"/>
  <c r="GL8" i="7"/>
  <c r="GK8" i="7"/>
  <c r="GJ8" i="7"/>
  <c r="GI8" i="7"/>
  <c r="GH8" i="7"/>
  <c r="GG8" i="7"/>
  <c r="GF8" i="7"/>
  <c r="GE8" i="7"/>
  <c r="GD8" i="7"/>
  <c r="GC8" i="7"/>
  <c r="GB8" i="7"/>
  <c r="GA8" i="7"/>
  <c r="FZ8" i="7"/>
  <c r="FY8" i="7"/>
  <c r="FX8" i="7"/>
  <c r="FW8" i="7"/>
  <c r="FV8" i="7"/>
  <c r="FU8" i="7"/>
  <c r="FT8" i="7"/>
  <c r="FS8" i="7"/>
  <c r="FR8" i="7"/>
  <c r="FQ8" i="7"/>
  <c r="FP8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LA7" i="7"/>
  <c r="KZ7" i="7"/>
  <c r="KY7" i="7"/>
  <c r="KX7" i="7"/>
  <c r="KW7" i="7"/>
  <c r="KV7" i="7"/>
  <c r="KU7" i="7"/>
  <c r="KT7" i="7"/>
  <c r="KS7" i="7"/>
  <c r="KR7" i="7"/>
  <c r="KQ7" i="7"/>
  <c r="KP7" i="7"/>
  <c r="KO7" i="7"/>
  <c r="KN7" i="7"/>
  <c r="KM7" i="7"/>
  <c r="KL7" i="7"/>
  <c r="KK7" i="7"/>
  <c r="KJ7" i="7"/>
  <c r="KI7" i="7"/>
  <c r="KH7" i="7"/>
  <c r="KG7" i="7"/>
  <c r="KF7" i="7"/>
  <c r="KE7" i="7"/>
  <c r="KD7" i="7"/>
  <c r="KC7" i="7"/>
  <c r="KB7" i="7"/>
  <c r="KA7" i="7"/>
  <c r="JZ7" i="7"/>
  <c r="JY7" i="7"/>
  <c r="JX7" i="7"/>
  <c r="JW7" i="7"/>
  <c r="JV7" i="7"/>
  <c r="JU7" i="7"/>
  <c r="JT7" i="7"/>
  <c r="JS7" i="7"/>
  <c r="JR7" i="7"/>
  <c r="JQ7" i="7"/>
  <c r="JP7" i="7"/>
  <c r="JO7" i="7"/>
  <c r="JN7" i="7"/>
  <c r="JM7" i="7"/>
  <c r="JL7" i="7"/>
  <c r="JK7" i="7"/>
  <c r="JJ7" i="7"/>
  <c r="JI7" i="7"/>
  <c r="JH7" i="7"/>
  <c r="JG7" i="7"/>
  <c r="JF7" i="7"/>
  <c r="JE7" i="7"/>
  <c r="JD7" i="7"/>
  <c r="JC7" i="7"/>
  <c r="JB7" i="7"/>
  <c r="JA7" i="7"/>
  <c r="IZ7" i="7"/>
  <c r="IY7" i="7"/>
  <c r="IX7" i="7"/>
  <c r="IW7" i="7"/>
  <c r="IV7" i="7"/>
  <c r="IU7" i="7"/>
  <c r="IT7" i="7"/>
  <c r="IS7" i="7"/>
  <c r="IR7" i="7"/>
  <c r="IQ7" i="7"/>
  <c r="IP7" i="7"/>
  <c r="IO7" i="7"/>
  <c r="IN7" i="7"/>
  <c r="IM7" i="7"/>
  <c r="IL7" i="7"/>
  <c r="IK7" i="7"/>
  <c r="IJ7" i="7"/>
  <c r="II7" i="7"/>
  <c r="IH7" i="7"/>
  <c r="IG7" i="7"/>
  <c r="IF7" i="7"/>
  <c r="IE7" i="7"/>
  <c r="ID7" i="7"/>
  <c r="IC7" i="7"/>
  <c r="IB7" i="7"/>
  <c r="IA7" i="7"/>
  <c r="HZ7" i="7"/>
  <c r="HY7" i="7"/>
  <c r="HX7" i="7"/>
  <c r="HW7" i="7"/>
  <c r="HV7" i="7"/>
  <c r="HU7" i="7"/>
  <c r="HT7" i="7"/>
  <c r="HS7" i="7"/>
  <c r="HR7" i="7"/>
  <c r="HQ7" i="7"/>
  <c r="HP7" i="7"/>
  <c r="HO7" i="7"/>
  <c r="HN7" i="7"/>
  <c r="HM7" i="7"/>
  <c r="HL7" i="7"/>
  <c r="HK7" i="7"/>
  <c r="HJ7" i="7"/>
  <c r="HI7" i="7"/>
  <c r="HH7" i="7"/>
  <c r="HG7" i="7"/>
  <c r="HF7" i="7"/>
  <c r="HE7" i="7"/>
  <c r="HD7" i="7"/>
  <c r="HC7" i="7"/>
  <c r="HB7" i="7"/>
  <c r="HA7" i="7"/>
  <c r="GZ7" i="7"/>
  <c r="GY7" i="7"/>
  <c r="GX7" i="7"/>
  <c r="GW7" i="7"/>
  <c r="GV7" i="7"/>
  <c r="GU7" i="7"/>
  <c r="GT7" i="7"/>
  <c r="GS7" i="7"/>
  <c r="GR7" i="7"/>
  <c r="GQ7" i="7"/>
  <c r="GP7" i="7"/>
  <c r="GO7" i="7"/>
  <c r="GN7" i="7"/>
  <c r="GM7" i="7"/>
  <c r="GL7" i="7"/>
  <c r="GK7" i="7"/>
  <c r="GJ7" i="7"/>
  <c r="GI7" i="7"/>
  <c r="GH7" i="7"/>
  <c r="GG7" i="7"/>
  <c r="GF7" i="7"/>
  <c r="GE7" i="7"/>
  <c r="GD7" i="7"/>
  <c r="GC7" i="7"/>
  <c r="GB7" i="7"/>
  <c r="GA7" i="7"/>
  <c r="FZ7" i="7"/>
  <c r="FY7" i="7"/>
  <c r="FX7" i="7"/>
  <c r="FW7" i="7"/>
  <c r="FV7" i="7"/>
  <c r="FU7" i="7"/>
  <c r="FT7" i="7"/>
  <c r="FS7" i="7"/>
  <c r="FR7" i="7"/>
  <c r="FQ7" i="7"/>
  <c r="FP7" i="7"/>
  <c r="FO7" i="7"/>
  <c r="FN7" i="7"/>
  <c r="FM7" i="7"/>
  <c r="FL7" i="7"/>
  <c r="FK7" i="7"/>
  <c r="FJ7" i="7"/>
  <c r="FI7" i="7"/>
  <c r="FH7" i="7"/>
  <c r="FG7" i="7"/>
  <c r="FF7" i="7"/>
  <c r="FE7" i="7"/>
  <c r="FD7" i="7"/>
  <c r="FC7" i="7"/>
  <c r="FB7" i="7"/>
  <c r="FA7" i="7"/>
  <c r="EZ7" i="7"/>
  <c r="EY7" i="7"/>
  <c r="EX7" i="7"/>
  <c r="EW7" i="7"/>
  <c r="EV7" i="7"/>
  <c r="EU7" i="7"/>
  <c r="ET7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CI7" i="7"/>
  <c r="CH7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LA6" i="7"/>
  <c r="KZ6" i="7"/>
  <c r="KY6" i="7"/>
  <c r="KX6" i="7"/>
  <c r="KW6" i="7"/>
  <c r="KV6" i="7"/>
  <c r="KU6" i="7"/>
  <c r="KT6" i="7"/>
  <c r="KS6" i="7"/>
  <c r="KR6" i="7"/>
  <c r="KQ6" i="7"/>
  <c r="KP6" i="7"/>
  <c r="KO6" i="7"/>
  <c r="KN6" i="7"/>
  <c r="KM6" i="7"/>
  <c r="KL6" i="7"/>
  <c r="KK6" i="7"/>
  <c r="KJ6" i="7"/>
  <c r="KI6" i="7"/>
  <c r="KH6" i="7"/>
  <c r="KG6" i="7"/>
  <c r="KF6" i="7"/>
  <c r="KE6" i="7"/>
  <c r="KD6" i="7"/>
  <c r="KC6" i="7"/>
  <c r="KB6" i="7"/>
  <c r="KA6" i="7"/>
  <c r="JZ6" i="7"/>
  <c r="JY6" i="7"/>
  <c r="JX6" i="7"/>
  <c r="JW6" i="7"/>
  <c r="JV6" i="7"/>
  <c r="JU6" i="7"/>
  <c r="JT6" i="7"/>
  <c r="JS6" i="7"/>
  <c r="JR6" i="7"/>
  <c r="JQ6" i="7"/>
  <c r="JP6" i="7"/>
  <c r="JO6" i="7"/>
  <c r="JN6" i="7"/>
  <c r="JM6" i="7"/>
  <c r="JL6" i="7"/>
  <c r="JK6" i="7"/>
  <c r="JJ6" i="7"/>
  <c r="JI6" i="7"/>
  <c r="JH6" i="7"/>
  <c r="JG6" i="7"/>
  <c r="JF6" i="7"/>
  <c r="JE6" i="7"/>
  <c r="JD6" i="7"/>
  <c r="JC6" i="7"/>
  <c r="JB6" i="7"/>
  <c r="JA6" i="7"/>
  <c r="IZ6" i="7"/>
  <c r="IY6" i="7"/>
  <c r="IX6" i="7"/>
  <c r="IW6" i="7"/>
  <c r="IV6" i="7"/>
  <c r="IU6" i="7"/>
  <c r="IT6" i="7"/>
  <c r="IS6" i="7"/>
  <c r="IR6" i="7"/>
  <c r="IQ6" i="7"/>
  <c r="IP6" i="7"/>
  <c r="IO6" i="7"/>
  <c r="IN6" i="7"/>
  <c r="IM6" i="7"/>
  <c r="IL6" i="7"/>
  <c r="IK6" i="7"/>
  <c r="IJ6" i="7"/>
  <c r="II6" i="7"/>
  <c r="IH6" i="7"/>
  <c r="IG6" i="7"/>
  <c r="IF6" i="7"/>
  <c r="IE6" i="7"/>
  <c r="ID6" i="7"/>
  <c r="IC6" i="7"/>
  <c r="IB6" i="7"/>
  <c r="IA6" i="7"/>
  <c r="HZ6" i="7"/>
  <c r="HY6" i="7"/>
  <c r="HX6" i="7"/>
  <c r="HW6" i="7"/>
  <c r="HV6" i="7"/>
  <c r="HU6" i="7"/>
  <c r="HT6" i="7"/>
  <c r="HS6" i="7"/>
  <c r="HR6" i="7"/>
  <c r="HQ6" i="7"/>
  <c r="HP6" i="7"/>
  <c r="HO6" i="7"/>
  <c r="HN6" i="7"/>
  <c r="HM6" i="7"/>
  <c r="HL6" i="7"/>
  <c r="HK6" i="7"/>
  <c r="HJ6" i="7"/>
  <c r="HI6" i="7"/>
  <c r="HH6" i="7"/>
  <c r="HG6" i="7"/>
  <c r="HF6" i="7"/>
  <c r="HE6" i="7"/>
  <c r="HD6" i="7"/>
  <c r="HC6" i="7"/>
  <c r="HB6" i="7"/>
  <c r="HA6" i="7"/>
  <c r="GZ6" i="7"/>
  <c r="GY6" i="7"/>
  <c r="GX6" i="7"/>
  <c r="GW6" i="7"/>
  <c r="GV6" i="7"/>
  <c r="GU6" i="7"/>
  <c r="GT6" i="7"/>
  <c r="GS6" i="7"/>
  <c r="GR6" i="7"/>
  <c r="GQ6" i="7"/>
  <c r="GP6" i="7"/>
  <c r="GO6" i="7"/>
  <c r="GN6" i="7"/>
  <c r="GM6" i="7"/>
  <c r="GL6" i="7"/>
  <c r="GK6" i="7"/>
  <c r="GJ6" i="7"/>
  <c r="GI6" i="7"/>
  <c r="GH6" i="7"/>
  <c r="GG6" i="7"/>
  <c r="GF6" i="7"/>
  <c r="GE6" i="7"/>
  <c r="GD6" i="7"/>
  <c r="GC6" i="7"/>
  <c r="GB6" i="7"/>
  <c r="GA6" i="7"/>
  <c r="FZ6" i="7"/>
  <c r="FY6" i="7"/>
  <c r="FX6" i="7"/>
  <c r="FW6" i="7"/>
  <c r="FV6" i="7"/>
  <c r="FU6" i="7"/>
  <c r="FT6" i="7"/>
  <c r="FS6" i="7"/>
  <c r="FR6" i="7"/>
  <c r="FQ6" i="7"/>
  <c r="FP6" i="7"/>
  <c r="FO6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LA5" i="7"/>
  <c r="KZ5" i="7"/>
  <c r="KY5" i="7"/>
  <c r="KX5" i="7"/>
  <c r="KW5" i="7"/>
  <c r="KV5" i="7"/>
  <c r="KU5" i="7"/>
  <c r="KT5" i="7"/>
  <c r="KS5" i="7"/>
  <c r="KR5" i="7"/>
  <c r="KQ5" i="7"/>
  <c r="KP5" i="7"/>
  <c r="KO5" i="7"/>
  <c r="KN5" i="7"/>
  <c r="KM5" i="7"/>
  <c r="KL5" i="7"/>
  <c r="KK5" i="7"/>
  <c r="KJ5" i="7"/>
  <c r="KI5" i="7"/>
  <c r="KH5" i="7"/>
  <c r="KG5" i="7"/>
  <c r="KF5" i="7"/>
  <c r="KE5" i="7"/>
  <c r="KD5" i="7"/>
  <c r="KC5" i="7"/>
  <c r="KB5" i="7"/>
  <c r="KA5" i="7"/>
  <c r="JZ5" i="7"/>
  <c r="JY5" i="7"/>
  <c r="JX5" i="7"/>
  <c r="JW5" i="7"/>
  <c r="JV5" i="7"/>
  <c r="JU5" i="7"/>
  <c r="JT5" i="7"/>
  <c r="JS5" i="7"/>
  <c r="JR5" i="7"/>
  <c r="JQ5" i="7"/>
  <c r="JP5" i="7"/>
  <c r="JO5" i="7"/>
  <c r="JN5" i="7"/>
  <c r="JM5" i="7"/>
  <c r="JL5" i="7"/>
  <c r="JK5" i="7"/>
  <c r="JJ5" i="7"/>
  <c r="JI5" i="7"/>
  <c r="JH5" i="7"/>
  <c r="JG5" i="7"/>
  <c r="JF5" i="7"/>
  <c r="JE5" i="7"/>
  <c r="JD5" i="7"/>
  <c r="JC5" i="7"/>
  <c r="JB5" i="7"/>
  <c r="JA5" i="7"/>
  <c r="IZ5" i="7"/>
  <c r="IY5" i="7"/>
  <c r="IX5" i="7"/>
  <c r="IW5" i="7"/>
  <c r="IV5" i="7"/>
  <c r="IU5" i="7"/>
  <c r="IT5" i="7"/>
  <c r="IS5" i="7"/>
  <c r="IR5" i="7"/>
  <c r="IQ5" i="7"/>
  <c r="IP5" i="7"/>
  <c r="IO5" i="7"/>
  <c r="IN5" i="7"/>
  <c r="IM5" i="7"/>
  <c r="IL5" i="7"/>
  <c r="IK5" i="7"/>
  <c r="IJ5" i="7"/>
  <c r="II5" i="7"/>
  <c r="IH5" i="7"/>
  <c r="IG5" i="7"/>
  <c r="IF5" i="7"/>
  <c r="IE5" i="7"/>
  <c r="ID5" i="7"/>
  <c r="IC5" i="7"/>
  <c r="IB5" i="7"/>
  <c r="IA5" i="7"/>
  <c r="HZ5" i="7"/>
  <c r="HY5" i="7"/>
  <c r="HX5" i="7"/>
  <c r="HW5" i="7"/>
  <c r="HV5" i="7"/>
  <c r="HU5" i="7"/>
  <c r="HT5" i="7"/>
  <c r="HS5" i="7"/>
  <c r="HR5" i="7"/>
  <c r="HQ5" i="7"/>
  <c r="HP5" i="7"/>
  <c r="HO5" i="7"/>
  <c r="HN5" i="7"/>
  <c r="HM5" i="7"/>
  <c r="HL5" i="7"/>
  <c r="HK5" i="7"/>
  <c r="HJ5" i="7"/>
  <c r="HI5" i="7"/>
  <c r="HH5" i="7"/>
  <c r="HG5" i="7"/>
  <c r="HF5" i="7"/>
  <c r="HE5" i="7"/>
  <c r="HD5" i="7"/>
  <c r="HC5" i="7"/>
  <c r="HB5" i="7"/>
  <c r="HA5" i="7"/>
  <c r="GZ5" i="7"/>
  <c r="GY5" i="7"/>
  <c r="GX5" i="7"/>
  <c r="GW5" i="7"/>
  <c r="GV5" i="7"/>
  <c r="GU5" i="7"/>
  <c r="GT5" i="7"/>
  <c r="GS5" i="7"/>
  <c r="GR5" i="7"/>
  <c r="GQ5" i="7"/>
  <c r="GP5" i="7"/>
  <c r="GO5" i="7"/>
  <c r="GN5" i="7"/>
  <c r="GM5" i="7"/>
  <c r="GL5" i="7"/>
  <c r="GK5" i="7"/>
  <c r="GJ5" i="7"/>
  <c r="GI5" i="7"/>
  <c r="GH5" i="7"/>
  <c r="GG5" i="7"/>
  <c r="GF5" i="7"/>
  <c r="GE5" i="7"/>
  <c r="GD5" i="7"/>
  <c r="GC5" i="7"/>
  <c r="GB5" i="7"/>
  <c r="GA5" i="7"/>
  <c r="FZ5" i="7"/>
  <c r="FY5" i="7"/>
  <c r="FX5" i="7"/>
  <c r="FW5" i="7"/>
  <c r="FV5" i="7"/>
  <c r="FU5" i="7"/>
  <c r="FT5" i="7"/>
  <c r="FS5" i="7"/>
  <c r="FR5" i="7"/>
  <c r="FQ5" i="7"/>
  <c r="FP5" i="7"/>
  <c r="FO5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CI5" i="7"/>
  <c r="CH5" i="7"/>
  <c r="CG5" i="7"/>
  <c r="CF5" i="7"/>
  <c r="CE5" i="7"/>
  <c r="CD5" i="7"/>
  <c r="CC5" i="7"/>
  <c r="CB5" i="7"/>
  <c r="CA5" i="7"/>
  <c r="BZ5" i="7"/>
  <c r="BY5" i="7"/>
  <c r="BX5" i="7"/>
  <c r="BW5" i="7"/>
  <c r="BV5" i="7"/>
  <c r="BU5" i="7"/>
  <c r="BT5" i="7"/>
  <c r="BS5" i="7"/>
  <c r="BR5" i="7"/>
  <c r="BQ5" i="7"/>
  <c r="BP5" i="7"/>
  <c r="BO5" i="7"/>
  <c r="BN5" i="7"/>
  <c r="BM5" i="7"/>
  <c r="BL5" i="7"/>
  <c r="BK5" i="7"/>
  <c r="BJ5" i="7"/>
  <c r="BI5" i="7"/>
  <c r="BH5" i="7"/>
  <c r="BG5" i="7"/>
  <c r="BF5" i="7"/>
  <c r="BE5" i="7"/>
  <c r="BD5" i="7"/>
  <c r="BC5" i="7"/>
  <c r="BB5" i="7"/>
  <c r="BA5" i="7"/>
  <c r="AZ5" i="7"/>
  <c r="AY5" i="7"/>
  <c r="AX5" i="7"/>
  <c r="AW5" i="7"/>
  <c r="AV5" i="7"/>
  <c r="AU5" i="7"/>
  <c r="AT5" i="7"/>
  <c r="AS5" i="7"/>
  <c r="AR5" i="7"/>
  <c r="AQ5" i="7"/>
  <c r="AP5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LA4" i="7"/>
  <c r="KZ4" i="7"/>
  <c r="KY4" i="7"/>
  <c r="KX4" i="7"/>
  <c r="KW4" i="7"/>
  <c r="KV4" i="7"/>
  <c r="KU4" i="7"/>
  <c r="KT4" i="7"/>
  <c r="KS4" i="7"/>
  <c r="KR4" i="7"/>
  <c r="KQ4" i="7"/>
  <c r="KP4" i="7"/>
  <c r="KO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N4" i="7"/>
  <c r="JM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U4" i="7"/>
  <c r="IT4" i="7"/>
  <c r="IS4" i="7"/>
  <c r="IR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X4" i="7"/>
  <c r="HW4" i="7"/>
  <c r="HV4" i="7"/>
  <c r="HU4" i="7"/>
  <c r="HT4" i="7"/>
  <c r="HS4" i="7"/>
  <c r="HR4" i="7"/>
  <c r="HQ4" i="7"/>
  <c r="HP4" i="7"/>
  <c r="HO4" i="7"/>
  <c r="HN4" i="7"/>
  <c r="HM4" i="7"/>
  <c r="HL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X4" i="7"/>
  <c r="GW4" i="7"/>
  <c r="GV4" i="7"/>
  <c r="GU4" i="7"/>
  <c r="GT4" i="7"/>
  <c r="GS4" i="7"/>
  <c r="GR4" i="7"/>
  <c r="GQ4" i="7"/>
  <c r="GP4" i="7"/>
  <c r="GO4" i="7"/>
  <c r="GN4" i="7"/>
  <c r="GM4" i="7"/>
  <c r="GL4" i="7"/>
  <c r="GK4" i="7"/>
  <c r="GJ4" i="7"/>
  <c r="GI4" i="7"/>
  <c r="GH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CI4" i="7"/>
  <c r="CH4" i="7"/>
  <c r="CG4" i="7"/>
  <c r="CF4" i="7"/>
  <c r="CE4" i="7"/>
  <c r="CD4" i="7"/>
  <c r="CC4" i="7"/>
  <c r="CB4" i="7"/>
  <c r="CA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Z4" i="7"/>
  <c r="AY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LA3" i="7"/>
  <c r="KZ3" i="7"/>
  <c r="KY3" i="7"/>
  <c r="KX3" i="7"/>
  <c r="KW3" i="7"/>
  <c r="KV3" i="7"/>
  <c r="KU3" i="7"/>
  <c r="KT3" i="7"/>
  <c r="KS3" i="7"/>
  <c r="KR3" i="7"/>
  <c r="KQ3" i="7"/>
  <c r="KP3" i="7"/>
  <c r="KO3" i="7"/>
  <c r="KN3" i="7"/>
  <c r="KM3" i="7"/>
  <c r="KL3" i="7"/>
  <c r="KK3" i="7"/>
  <c r="KJ3" i="7"/>
  <c r="KI3" i="7"/>
  <c r="KH3" i="7"/>
  <c r="KG3" i="7"/>
  <c r="KF3" i="7"/>
  <c r="KE3" i="7"/>
  <c r="KD3" i="7"/>
  <c r="KC3" i="7"/>
  <c r="KB3" i="7"/>
  <c r="KA3" i="7"/>
  <c r="JZ3" i="7"/>
  <c r="JY3" i="7"/>
  <c r="JX3" i="7"/>
  <c r="JW3" i="7"/>
  <c r="JV3" i="7"/>
  <c r="JU3" i="7"/>
  <c r="JT3" i="7"/>
  <c r="JS3" i="7"/>
  <c r="JR3" i="7"/>
  <c r="JQ3" i="7"/>
  <c r="JP3" i="7"/>
  <c r="JO3" i="7"/>
  <c r="JN3" i="7"/>
  <c r="JM3" i="7"/>
  <c r="JL3" i="7"/>
  <c r="JK3" i="7"/>
  <c r="JJ3" i="7"/>
  <c r="JI3" i="7"/>
  <c r="JH3" i="7"/>
  <c r="JG3" i="7"/>
  <c r="JF3" i="7"/>
  <c r="JE3" i="7"/>
  <c r="JD3" i="7"/>
  <c r="JC3" i="7"/>
  <c r="JB3" i="7"/>
  <c r="JA3" i="7"/>
  <c r="IZ3" i="7"/>
  <c r="IY3" i="7"/>
  <c r="IX3" i="7"/>
  <c r="IW3" i="7"/>
  <c r="IV3" i="7"/>
  <c r="IU3" i="7"/>
  <c r="IT3" i="7"/>
  <c r="IS3" i="7"/>
  <c r="IR3" i="7"/>
  <c r="IQ3" i="7"/>
  <c r="IP3" i="7"/>
  <c r="IO3" i="7"/>
  <c r="IN3" i="7"/>
  <c r="IM3" i="7"/>
  <c r="IL3" i="7"/>
  <c r="IK3" i="7"/>
  <c r="IJ3" i="7"/>
  <c r="II3" i="7"/>
  <c r="IH3" i="7"/>
  <c r="IG3" i="7"/>
  <c r="IF3" i="7"/>
  <c r="IE3" i="7"/>
  <c r="ID3" i="7"/>
  <c r="IC3" i="7"/>
  <c r="IB3" i="7"/>
  <c r="IA3" i="7"/>
  <c r="HZ3" i="7"/>
  <c r="HY3" i="7"/>
  <c r="HX3" i="7"/>
  <c r="HW3" i="7"/>
  <c r="HV3" i="7"/>
  <c r="HU3" i="7"/>
  <c r="HT3" i="7"/>
  <c r="HS3" i="7"/>
  <c r="HR3" i="7"/>
  <c r="HQ3" i="7"/>
  <c r="HP3" i="7"/>
  <c r="HO3" i="7"/>
  <c r="HN3" i="7"/>
  <c r="HM3" i="7"/>
  <c r="HL3" i="7"/>
  <c r="HK3" i="7"/>
  <c r="HJ3" i="7"/>
  <c r="HI3" i="7"/>
  <c r="HH3" i="7"/>
  <c r="HG3" i="7"/>
  <c r="HF3" i="7"/>
  <c r="HE3" i="7"/>
  <c r="HD3" i="7"/>
  <c r="HC3" i="7"/>
  <c r="HB3" i="7"/>
  <c r="HA3" i="7"/>
  <c r="GZ3" i="7"/>
  <c r="GY3" i="7"/>
  <c r="GX3" i="7"/>
  <c r="GW3" i="7"/>
  <c r="GV3" i="7"/>
  <c r="GU3" i="7"/>
  <c r="GT3" i="7"/>
  <c r="GS3" i="7"/>
  <c r="GR3" i="7"/>
  <c r="GQ3" i="7"/>
  <c r="GP3" i="7"/>
  <c r="GO3" i="7"/>
  <c r="GN3" i="7"/>
  <c r="GM3" i="7"/>
  <c r="GL3" i="7"/>
  <c r="GK3" i="7"/>
  <c r="GJ3" i="7"/>
  <c r="GI3" i="7"/>
  <c r="GH3" i="7"/>
  <c r="GG3" i="7"/>
  <c r="GF3" i="7"/>
  <c r="GE3" i="7"/>
  <c r="GD3" i="7"/>
  <c r="GC3" i="7"/>
  <c r="GB3" i="7"/>
  <c r="GA3" i="7"/>
  <c r="FZ3" i="7"/>
  <c r="FY3" i="7"/>
  <c r="FX3" i="7"/>
  <c r="FW3" i="7"/>
  <c r="FV3" i="7"/>
  <c r="FU3" i="7"/>
  <c r="FT3" i="7"/>
  <c r="FS3" i="7"/>
  <c r="FR3" i="7"/>
  <c r="FQ3" i="7"/>
  <c r="FP3" i="7"/>
  <c r="FO3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T3" i="7"/>
  <c r="BS3" i="7"/>
  <c r="BR3" i="7"/>
  <c r="BQ3" i="7"/>
  <c r="BP3" i="7"/>
  <c r="BO3" i="7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C121" i="7"/>
  <c r="D121" i="7"/>
  <c r="E121" i="7"/>
  <c r="F121" i="7"/>
  <c r="G121" i="7"/>
  <c r="H121" i="7"/>
  <c r="I121" i="7"/>
  <c r="C52" i="7"/>
  <c r="D52" i="7"/>
  <c r="E52" i="7"/>
  <c r="F52" i="7"/>
  <c r="G52" i="7"/>
  <c r="H52" i="7"/>
  <c r="I52" i="7"/>
  <c r="C256" i="7"/>
  <c r="D256" i="7"/>
  <c r="E256" i="7"/>
  <c r="F256" i="7"/>
  <c r="G256" i="7"/>
  <c r="H256" i="7"/>
  <c r="I256" i="7"/>
  <c r="C103" i="7"/>
  <c r="D103" i="7"/>
  <c r="E103" i="7"/>
  <c r="F103" i="7"/>
  <c r="G103" i="7"/>
  <c r="H103" i="7"/>
  <c r="I103" i="7"/>
  <c r="C186" i="7"/>
  <c r="D186" i="7"/>
  <c r="E186" i="7"/>
  <c r="F186" i="7"/>
  <c r="G186" i="7"/>
  <c r="H186" i="7"/>
  <c r="I186" i="7"/>
  <c r="C61" i="7"/>
  <c r="D61" i="7"/>
  <c r="E61" i="7"/>
  <c r="F61" i="7"/>
  <c r="G61" i="7"/>
  <c r="H61" i="7"/>
  <c r="I61" i="7"/>
  <c r="C71" i="7"/>
  <c r="D71" i="7"/>
  <c r="E71" i="7"/>
  <c r="F71" i="7"/>
  <c r="G71" i="7"/>
  <c r="H71" i="7"/>
  <c r="I71" i="7"/>
  <c r="C70" i="7"/>
  <c r="D70" i="7"/>
  <c r="E70" i="7"/>
  <c r="F70" i="7"/>
  <c r="G70" i="7"/>
  <c r="H70" i="7"/>
  <c r="I70" i="7"/>
  <c r="C257" i="7"/>
  <c r="D257" i="7"/>
  <c r="E257" i="7"/>
  <c r="F257" i="7"/>
  <c r="G257" i="7"/>
  <c r="H257" i="7"/>
  <c r="I257" i="7"/>
  <c r="C73" i="7"/>
  <c r="D73" i="7"/>
  <c r="E73" i="7"/>
  <c r="F73" i="7"/>
  <c r="G73" i="7"/>
  <c r="H73" i="7"/>
  <c r="I73" i="7"/>
  <c r="C72" i="7"/>
  <c r="D72" i="7"/>
  <c r="E72" i="7"/>
  <c r="F72" i="7"/>
  <c r="G72" i="7"/>
  <c r="H72" i="7"/>
  <c r="I72" i="7"/>
  <c r="C69" i="7"/>
  <c r="D69" i="7"/>
  <c r="E69" i="7"/>
  <c r="F69" i="7"/>
  <c r="G69" i="7"/>
  <c r="H69" i="7"/>
  <c r="I69" i="7"/>
  <c r="C108" i="7"/>
  <c r="D108" i="7"/>
  <c r="E108" i="7"/>
  <c r="F108" i="7"/>
  <c r="G108" i="7"/>
  <c r="H108" i="7"/>
  <c r="I108" i="7"/>
  <c r="C89" i="7"/>
  <c r="D89" i="7"/>
  <c r="E89" i="7"/>
  <c r="F89" i="7"/>
  <c r="G89" i="7"/>
  <c r="H89" i="7"/>
  <c r="I89" i="7"/>
  <c r="C67" i="7"/>
  <c r="D67" i="7"/>
  <c r="E67" i="7"/>
  <c r="F67" i="7"/>
  <c r="G67" i="7"/>
  <c r="H67" i="7"/>
  <c r="I67" i="7"/>
  <c r="C119" i="7"/>
  <c r="D119" i="7"/>
  <c r="E119" i="7"/>
  <c r="F119" i="7"/>
  <c r="G119" i="7"/>
  <c r="H119" i="7"/>
  <c r="I119" i="7"/>
  <c r="C32" i="7"/>
  <c r="D32" i="7"/>
  <c r="E32" i="7"/>
  <c r="F32" i="7"/>
  <c r="G32" i="7"/>
  <c r="H32" i="7"/>
  <c r="I32" i="7"/>
  <c r="C31" i="7"/>
  <c r="D31" i="7"/>
  <c r="E31" i="7"/>
  <c r="F31" i="7"/>
  <c r="G31" i="7"/>
  <c r="H31" i="7"/>
  <c r="I31" i="7"/>
  <c r="C51" i="7"/>
  <c r="D51" i="7"/>
  <c r="E51" i="7"/>
  <c r="F51" i="7"/>
  <c r="G51" i="7"/>
  <c r="H51" i="7"/>
  <c r="I51" i="7"/>
  <c r="C272" i="7"/>
  <c r="D272" i="7"/>
  <c r="E272" i="7"/>
  <c r="F272" i="7"/>
  <c r="G272" i="7"/>
  <c r="H272" i="7"/>
  <c r="I272" i="7"/>
  <c r="C133" i="7"/>
  <c r="D133" i="7"/>
  <c r="E133" i="7"/>
  <c r="F133" i="7"/>
  <c r="G133" i="7"/>
  <c r="H133" i="7"/>
  <c r="I133" i="7"/>
  <c r="C173" i="7"/>
  <c r="D173" i="7"/>
  <c r="E173" i="7"/>
  <c r="F173" i="7"/>
  <c r="G173" i="7"/>
  <c r="H173" i="7"/>
  <c r="I173" i="7"/>
  <c r="C92" i="7"/>
  <c r="D92" i="7"/>
  <c r="E92" i="7"/>
  <c r="F92" i="7"/>
  <c r="G92" i="7"/>
  <c r="H92" i="7"/>
  <c r="I92" i="7"/>
  <c r="C90" i="7"/>
  <c r="D90" i="7"/>
  <c r="E90" i="7"/>
  <c r="F90" i="7"/>
  <c r="G90" i="7"/>
  <c r="H90" i="7"/>
  <c r="I90" i="7"/>
  <c r="C64" i="7"/>
  <c r="D64" i="7"/>
  <c r="E64" i="7"/>
  <c r="F64" i="7"/>
  <c r="G64" i="7"/>
  <c r="H64" i="7"/>
  <c r="I64" i="7"/>
  <c r="C269" i="7"/>
  <c r="D269" i="7"/>
  <c r="E269" i="7"/>
  <c r="F269" i="7"/>
  <c r="G269" i="7"/>
  <c r="H269" i="7"/>
  <c r="I269" i="7"/>
  <c r="C128" i="7"/>
  <c r="D128" i="7"/>
  <c r="E128" i="7"/>
  <c r="F128" i="7"/>
  <c r="G128" i="7"/>
  <c r="H128" i="7"/>
  <c r="I128" i="7"/>
  <c r="C136" i="7"/>
  <c r="D136" i="7"/>
  <c r="E136" i="7"/>
  <c r="F136" i="7"/>
  <c r="G136" i="7"/>
  <c r="H136" i="7"/>
  <c r="I136" i="7"/>
  <c r="C18" i="7"/>
  <c r="D18" i="7"/>
  <c r="E18" i="7"/>
  <c r="F18" i="7"/>
  <c r="G18" i="7"/>
  <c r="H18" i="7"/>
  <c r="I18" i="7"/>
  <c r="C65" i="7"/>
  <c r="D65" i="7"/>
  <c r="E65" i="7"/>
  <c r="F65" i="7"/>
  <c r="G65" i="7"/>
  <c r="H65" i="7"/>
  <c r="I65" i="7"/>
  <c r="C280" i="7"/>
  <c r="D280" i="7"/>
  <c r="E280" i="7"/>
  <c r="F280" i="7"/>
  <c r="G280" i="7"/>
  <c r="H280" i="7"/>
  <c r="I280" i="7"/>
  <c r="C154" i="7"/>
  <c r="D154" i="7"/>
  <c r="E154" i="7"/>
  <c r="F154" i="7"/>
  <c r="G154" i="7"/>
  <c r="H154" i="7"/>
  <c r="I154" i="7"/>
  <c r="C5" i="7"/>
  <c r="D5" i="7"/>
  <c r="E5" i="7"/>
  <c r="F5" i="7"/>
  <c r="G5" i="7"/>
  <c r="H5" i="7"/>
  <c r="I5" i="7"/>
  <c r="C101" i="7"/>
  <c r="D101" i="7"/>
  <c r="E101" i="7"/>
  <c r="F101" i="7"/>
  <c r="G101" i="7"/>
  <c r="H101" i="7"/>
  <c r="I101" i="7"/>
  <c r="C77" i="7"/>
  <c r="D77" i="7"/>
  <c r="E77" i="7"/>
  <c r="F77" i="7"/>
  <c r="G77" i="7"/>
  <c r="H77" i="7"/>
  <c r="I77" i="7"/>
  <c r="C163" i="7"/>
  <c r="D163" i="7"/>
  <c r="E163" i="7"/>
  <c r="F163" i="7"/>
  <c r="G163" i="7"/>
  <c r="H163" i="7"/>
  <c r="I163" i="7"/>
  <c r="C104" i="7"/>
  <c r="D104" i="7"/>
  <c r="E104" i="7"/>
  <c r="F104" i="7"/>
  <c r="G104" i="7"/>
  <c r="H104" i="7"/>
  <c r="I104" i="7"/>
  <c r="C219" i="7"/>
  <c r="D219" i="7"/>
  <c r="E219" i="7"/>
  <c r="F219" i="7"/>
  <c r="G219" i="7"/>
  <c r="H219" i="7"/>
  <c r="I219" i="7"/>
  <c r="C251" i="7"/>
  <c r="D251" i="7"/>
  <c r="E251" i="7"/>
  <c r="F251" i="7"/>
  <c r="G251" i="7"/>
  <c r="H251" i="7"/>
  <c r="I251" i="7"/>
  <c r="C45" i="7"/>
  <c r="D45" i="7"/>
  <c r="E45" i="7"/>
  <c r="F45" i="7"/>
  <c r="G45" i="7"/>
  <c r="H45" i="7"/>
  <c r="I45" i="7"/>
  <c r="C120" i="7"/>
  <c r="D120" i="7"/>
  <c r="E120" i="7"/>
  <c r="F120" i="7"/>
  <c r="G120" i="7"/>
  <c r="H120" i="7"/>
  <c r="I120" i="7"/>
  <c r="C182" i="7"/>
  <c r="D182" i="7"/>
  <c r="E182" i="7"/>
  <c r="F182" i="7"/>
  <c r="G182" i="7"/>
  <c r="H182" i="7"/>
  <c r="I182" i="7"/>
  <c r="C296" i="7"/>
  <c r="D296" i="7"/>
  <c r="E296" i="7"/>
  <c r="F296" i="7"/>
  <c r="G296" i="7"/>
  <c r="H296" i="7"/>
  <c r="I296" i="7"/>
  <c r="C26" i="7"/>
  <c r="D26" i="7"/>
  <c r="E26" i="7"/>
  <c r="F26" i="7"/>
  <c r="G26" i="7"/>
  <c r="H26" i="7"/>
  <c r="I26" i="7"/>
  <c r="C172" i="7"/>
  <c r="D172" i="7"/>
  <c r="E172" i="7"/>
  <c r="F172" i="7"/>
  <c r="G172" i="7"/>
  <c r="H172" i="7"/>
  <c r="I172" i="7"/>
  <c r="C3" i="7"/>
  <c r="D3" i="7"/>
  <c r="E3" i="7"/>
  <c r="F3" i="7"/>
  <c r="G3" i="7"/>
  <c r="H3" i="7"/>
  <c r="I3" i="7"/>
  <c r="C50" i="7"/>
  <c r="D50" i="7"/>
  <c r="E50" i="7"/>
  <c r="F50" i="7"/>
  <c r="G50" i="7"/>
  <c r="H50" i="7"/>
  <c r="I50" i="7"/>
  <c r="C220" i="7"/>
  <c r="D220" i="7"/>
  <c r="E220" i="7"/>
  <c r="F220" i="7"/>
  <c r="G220" i="7"/>
  <c r="H220" i="7"/>
  <c r="I220" i="7"/>
  <c r="C151" i="7"/>
  <c r="D151" i="7"/>
  <c r="E151" i="7"/>
  <c r="F151" i="7"/>
  <c r="G151" i="7"/>
  <c r="H151" i="7"/>
  <c r="I151" i="7"/>
  <c r="C294" i="7"/>
  <c r="D294" i="7"/>
  <c r="E294" i="7"/>
  <c r="F294" i="7"/>
  <c r="G294" i="7"/>
  <c r="H294" i="7"/>
  <c r="I294" i="7"/>
  <c r="C100" i="7"/>
  <c r="D100" i="7"/>
  <c r="E100" i="7"/>
  <c r="F100" i="7"/>
  <c r="G100" i="7"/>
  <c r="H100" i="7"/>
  <c r="I100" i="7"/>
  <c r="C284" i="7"/>
  <c r="D284" i="7"/>
  <c r="E284" i="7"/>
  <c r="F284" i="7"/>
  <c r="G284" i="7"/>
  <c r="H284" i="7"/>
  <c r="I284" i="7"/>
  <c r="C164" i="7"/>
  <c r="D164" i="7"/>
  <c r="E164" i="7"/>
  <c r="F164" i="7"/>
  <c r="G164" i="7"/>
  <c r="H164" i="7"/>
  <c r="I164" i="7"/>
  <c r="C242" i="7"/>
  <c r="D242" i="7"/>
  <c r="E242" i="7"/>
  <c r="F242" i="7"/>
  <c r="G242" i="7"/>
  <c r="H242" i="7"/>
  <c r="I242" i="7"/>
  <c r="C276" i="7"/>
  <c r="D276" i="7"/>
  <c r="E276" i="7"/>
  <c r="F276" i="7"/>
  <c r="G276" i="7"/>
  <c r="H276" i="7"/>
  <c r="I276" i="7"/>
  <c r="C290" i="7"/>
  <c r="D290" i="7"/>
  <c r="E290" i="7"/>
  <c r="F290" i="7"/>
  <c r="G290" i="7"/>
  <c r="H290" i="7"/>
  <c r="I290" i="7"/>
  <c r="C159" i="7"/>
  <c r="D159" i="7"/>
  <c r="E159" i="7"/>
  <c r="F159" i="7"/>
  <c r="G159" i="7"/>
  <c r="H159" i="7"/>
  <c r="I159" i="7"/>
  <c r="C287" i="7"/>
  <c r="D287" i="7"/>
  <c r="E287" i="7"/>
  <c r="F287" i="7"/>
  <c r="G287" i="7"/>
  <c r="H287" i="7"/>
  <c r="I287" i="7"/>
  <c r="C281" i="7"/>
  <c r="D281" i="7"/>
  <c r="E281" i="7"/>
  <c r="F281" i="7"/>
  <c r="G281" i="7"/>
  <c r="H281" i="7"/>
  <c r="I281" i="7"/>
  <c r="C283" i="7"/>
  <c r="D283" i="7"/>
  <c r="E283" i="7"/>
  <c r="F283" i="7"/>
  <c r="G283" i="7"/>
  <c r="H283" i="7"/>
  <c r="I283" i="7"/>
  <c r="C289" i="7"/>
  <c r="D289" i="7"/>
  <c r="E289" i="7"/>
  <c r="F289" i="7"/>
  <c r="G289" i="7"/>
  <c r="H289" i="7"/>
  <c r="I289" i="7"/>
  <c r="C19" i="7"/>
  <c r="D19" i="7"/>
  <c r="E19" i="7"/>
  <c r="F19" i="7"/>
  <c r="G19" i="7"/>
  <c r="H19" i="7"/>
  <c r="I19" i="7"/>
  <c r="C20" i="7"/>
  <c r="D20" i="7"/>
  <c r="E20" i="7"/>
  <c r="F20" i="7"/>
  <c r="G20" i="7"/>
  <c r="H20" i="7"/>
  <c r="I20" i="7"/>
  <c r="C95" i="7"/>
  <c r="D95" i="7"/>
  <c r="E95" i="7"/>
  <c r="F95" i="7"/>
  <c r="G95" i="7"/>
  <c r="H95" i="7"/>
  <c r="I95" i="7"/>
  <c r="C6" i="7"/>
  <c r="D6" i="7"/>
  <c r="E6" i="7"/>
  <c r="F6" i="7"/>
  <c r="G6" i="7"/>
  <c r="H6" i="7"/>
  <c r="I6" i="7"/>
  <c r="C286" i="7"/>
  <c r="D286" i="7"/>
  <c r="E286" i="7"/>
  <c r="F286" i="7"/>
  <c r="G286" i="7"/>
  <c r="H286" i="7"/>
  <c r="I286" i="7"/>
  <c r="C293" i="7"/>
  <c r="D293" i="7"/>
  <c r="E293" i="7"/>
  <c r="F293" i="7"/>
  <c r="G293" i="7"/>
  <c r="H293" i="7"/>
  <c r="I293" i="7"/>
  <c r="C292" i="7"/>
  <c r="D292" i="7"/>
  <c r="E292" i="7"/>
  <c r="F292" i="7"/>
  <c r="G292" i="7"/>
  <c r="H292" i="7"/>
  <c r="I292" i="7"/>
  <c r="C33" i="7"/>
  <c r="D33" i="7"/>
  <c r="E33" i="7"/>
  <c r="F33" i="7"/>
  <c r="G33" i="7"/>
  <c r="H33" i="7"/>
  <c r="I33" i="7"/>
  <c r="C144" i="7"/>
  <c r="D144" i="7"/>
  <c r="E144" i="7"/>
  <c r="F144" i="7"/>
  <c r="G144" i="7"/>
  <c r="H144" i="7"/>
  <c r="I144" i="7"/>
  <c r="C234" i="7"/>
  <c r="D234" i="7"/>
  <c r="E234" i="7"/>
  <c r="F234" i="7"/>
  <c r="G234" i="7"/>
  <c r="H234" i="7"/>
  <c r="I234" i="7"/>
  <c r="C197" i="7"/>
  <c r="D197" i="7"/>
  <c r="E197" i="7"/>
  <c r="F197" i="7"/>
  <c r="G197" i="7"/>
  <c r="H197" i="7"/>
  <c r="I197" i="7"/>
  <c r="C187" i="7"/>
  <c r="D187" i="7"/>
  <c r="E187" i="7"/>
  <c r="F187" i="7"/>
  <c r="G187" i="7"/>
  <c r="H187" i="7"/>
  <c r="I187" i="7"/>
  <c r="C204" i="7"/>
  <c r="D204" i="7"/>
  <c r="E204" i="7"/>
  <c r="F204" i="7"/>
  <c r="G204" i="7"/>
  <c r="H204" i="7"/>
  <c r="I204" i="7"/>
  <c r="C39" i="7"/>
  <c r="D39" i="7"/>
  <c r="E39" i="7"/>
  <c r="F39" i="7"/>
  <c r="G39" i="7"/>
  <c r="H39" i="7"/>
  <c r="I39" i="7"/>
  <c r="C217" i="7"/>
  <c r="D217" i="7"/>
  <c r="E217" i="7"/>
  <c r="F217" i="7"/>
  <c r="G217" i="7"/>
  <c r="H217" i="7"/>
  <c r="I217" i="7"/>
  <c r="C66" i="7"/>
  <c r="D66" i="7"/>
  <c r="E66" i="7"/>
  <c r="F66" i="7"/>
  <c r="G66" i="7"/>
  <c r="H66" i="7"/>
  <c r="I66" i="7"/>
  <c r="C299" i="7"/>
  <c r="D299" i="7"/>
  <c r="E299" i="7"/>
  <c r="F299" i="7"/>
  <c r="G299" i="7"/>
  <c r="H299" i="7"/>
  <c r="I299" i="7"/>
  <c r="C255" i="7"/>
  <c r="D255" i="7"/>
  <c r="E255" i="7"/>
  <c r="F255" i="7"/>
  <c r="G255" i="7"/>
  <c r="H255" i="7"/>
  <c r="I255" i="7"/>
  <c r="C246" i="7"/>
  <c r="D246" i="7"/>
  <c r="E246" i="7"/>
  <c r="F246" i="7"/>
  <c r="G246" i="7"/>
  <c r="H246" i="7"/>
  <c r="I246" i="7"/>
  <c r="C214" i="7"/>
  <c r="D214" i="7"/>
  <c r="E214" i="7"/>
  <c r="F214" i="7"/>
  <c r="G214" i="7"/>
  <c r="H214" i="7"/>
  <c r="I214" i="7"/>
  <c r="C53" i="7"/>
  <c r="D53" i="7"/>
  <c r="E53" i="7"/>
  <c r="F53" i="7"/>
  <c r="G53" i="7"/>
  <c r="H53" i="7"/>
  <c r="I53" i="7"/>
  <c r="C224" i="7"/>
  <c r="D224" i="7"/>
  <c r="E224" i="7"/>
  <c r="F224" i="7"/>
  <c r="G224" i="7"/>
  <c r="H224" i="7"/>
  <c r="I224" i="7"/>
  <c r="C235" i="7"/>
  <c r="D235" i="7"/>
  <c r="E235" i="7"/>
  <c r="F235" i="7"/>
  <c r="G235" i="7"/>
  <c r="H235" i="7"/>
  <c r="I235" i="7"/>
  <c r="C35" i="7"/>
  <c r="D35" i="7"/>
  <c r="E35" i="7"/>
  <c r="F35" i="7"/>
  <c r="G35" i="7"/>
  <c r="H35" i="7"/>
  <c r="I35" i="7"/>
  <c r="C34" i="7"/>
  <c r="D34" i="7"/>
  <c r="E34" i="7"/>
  <c r="F34" i="7"/>
  <c r="G34" i="7"/>
  <c r="H34" i="7"/>
  <c r="I34" i="7"/>
  <c r="C111" i="7"/>
  <c r="D111" i="7"/>
  <c r="E111" i="7"/>
  <c r="F111" i="7"/>
  <c r="G111" i="7"/>
  <c r="H111" i="7"/>
  <c r="I111" i="7"/>
  <c r="C94" i="7"/>
  <c r="D94" i="7"/>
  <c r="E94" i="7"/>
  <c r="F94" i="7"/>
  <c r="G94" i="7"/>
  <c r="H94" i="7"/>
  <c r="I94" i="7"/>
  <c r="C79" i="7"/>
  <c r="D79" i="7"/>
  <c r="E79" i="7"/>
  <c r="F79" i="7"/>
  <c r="G79" i="7"/>
  <c r="H79" i="7"/>
  <c r="I79" i="7"/>
  <c r="C96" i="7"/>
  <c r="D96" i="7"/>
  <c r="E96" i="7"/>
  <c r="F96" i="7"/>
  <c r="G96" i="7"/>
  <c r="H96" i="7"/>
  <c r="I96" i="7"/>
  <c r="C253" i="7"/>
  <c r="D253" i="7"/>
  <c r="E253" i="7"/>
  <c r="F253" i="7"/>
  <c r="G253" i="7"/>
  <c r="H253" i="7"/>
  <c r="I253" i="7"/>
  <c r="C4" i="7"/>
  <c r="D4" i="7"/>
  <c r="E4" i="7"/>
  <c r="F4" i="7"/>
  <c r="G4" i="7"/>
  <c r="H4" i="7"/>
  <c r="I4" i="7"/>
  <c r="C181" i="7"/>
  <c r="D181" i="7"/>
  <c r="E181" i="7"/>
  <c r="F181" i="7"/>
  <c r="G181" i="7"/>
  <c r="H181" i="7"/>
  <c r="I181" i="7"/>
  <c r="C118" i="7"/>
  <c r="D118" i="7"/>
  <c r="E118" i="7"/>
  <c r="F118" i="7"/>
  <c r="G118" i="7"/>
  <c r="H118" i="7"/>
  <c r="I118" i="7"/>
  <c r="C227" i="7"/>
  <c r="D227" i="7"/>
  <c r="E227" i="7"/>
  <c r="F227" i="7"/>
  <c r="G227" i="7"/>
  <c r="H227" i="7"/>
  <c r="I227" i="7"/>
  <c r="C178" i="7"/>
  <c r="D178" i="7"/>
  <c r="E178" i="7"/>
  <c r="F178" i="7"/>
  <c r="G178" i="7"/>
  <c r="H178" i="7"/>
  <c r="I178" i="7"/>
  <c r="C263" i="7"/>
  <c r="D263" i="7"/>
  <c r="E263" i="7"/>
  <c r="F263" i="7"/>
  <c r="G263" i="7"/>
  <c r="H263" i="7"/>
  <c r="I263" i="7"/>
  <c r="C158" i="7"/>
  <c r="D158" i="7"/>
  <c r="E158" i="7"/>
  <c r="F158" i="7"/>
  <c r="G158" i="7"/>
  <c r="H158" i="7"/>
  <c r="I158" i="7"/>
  <c r="C29" i="7"/>
  <c r="D29" i="7"/>
  <c r="E29" i="7"/>
  <c r="F29" i="7"/>
  <c r="G29" i="7"/>
  <c r="H29" i="7"/>
  <c r="I29" i="7"/>
  <c r="C130" i="7"/>
  <c r="D130" i="7"/>
  <c r="E130" i="7"/>
  <c r="F130" i="7"/>
  <c r="G130" i="7"/>
  <c r="H130" i="7"/>
  <c r="I130" i="7"/>
  <c r="C193" i="7"/>
  <c r="D193" i="7"/>
  <c r="E193" i="7"/>
  <c r="F193" i="7"/>
  <c r="G193" i="7"/>
  <c r="H193" i="7"/>
  <c r="I193" i="7"/>
  <c r="C216" i="7"/>
  <c r="D216" i="7"/>
  <c r="E216" i="7"/>
  <c r="F216" i="7"/>
  <c r="G216" i="7"/>
  <c r="H216" i="7"/>
  <c r="I216" i="7"/>
  <c r="C76" i="7"/>
  <c r="D76" i="7"/>
  <c r="E76" i="7"/>
  <c r="F76" i="7"/>
  <c r="G76" i="7"/>
  <c r="H76" i="7"/>
  <c r="I76" i="7"/>
  <c r="C59" i="7"/>
  <c r="D59" i="7"/>
  <c r="E59" i="7"/>
  <c r="F59" i="7"/>
  <c r="G59" i="7"/>
  <c r="H59" i="7"/>
  <c r="I59" i="7"/>
  <c r="C277" i="7"/>
  <c r="D277" i="7"/>
  <c r="E277" i="7"/>
  <c r="F277" i="7"/>
  <c r="G277" i="7"/>
  <c r="H277" i="7"/>
  <c r="I277" i="7"/>
  <c r="C206" i="7"/>
  <c r="D206" i="7"/>
  <c r="E206" i="7"/>
  <c r="F206" i="7"/>
  <c r="G206" i="7"/>
  <c r="H206" i="7"/>
  <c r="I206" i="7"/>
  <c r="C40" i="7"/>
  <c r="D40" i="7"/>
  <c r="E40" i="7"/>
  <c r="F40" i="7"/>
  <c r="G40" i="7"/>
  <c r="H40" i="7"/>
  <c r="I40" i="7"/>
  <c r="C80" i="7"/>
  <c r="D80" i="7"/>
  <c r="E80" i="7"/>
  <c r="F80" i="7"/>
  <c r="G80" i="7"/>
  <c r="H80" i="7"/>
  <c r="I80" i="7"/>
  <c r="C9" i="7"/>
  <c r="D9" i="7"/>
  <c r="E9" i="7"/>
  <c r="F9" i="7"/>
  <c r="G9" i="7"/>
  <c r="H9" i="7"/>
  <c r="I9" i="7"/>
  <c r="C46" i="7"/>
  <c r="D46" i="7"/>
  <c r="E46" i="7"/>
  <c r="F46" i="7"/>
  <c r="G46" i="7"/>
  <c r="H46" i="7"/>
  <c r="I46" i="7"/>
  <c r="C207" i="7"/>
  <c r="D207" i="7"/>
  <c r="E207" i="7"/>
  <c r="F207" i="7"/>
  <c r="G207" i="7"/>
  <c r="H207" i="7"/>
  <c r="I207" i="7"/>
  <c r="C266" i="7"/>
  <c r="D266" i="7"/>
  <c r="E266" i="7"/>
  <c r="F266" i="7"/>
  <c r="G266" i="7"/>
  <c r="H266" i="7"/>
  <c r="I266" i="7"/>
  <c r="C17" i="7"/>
  <c r="D17" i="7"/>
  <c r="E17" i="7"/>
  <c r="F17" i="7"/>
  <c r="G17" i="7"/>
  <c r="H17" i="7"/>
  <c r="I17" i="7"/>
  <c r="C152" i="7"/>
  <c r="D152" i="7"/>
  <c r="E152" i="7"/>
  <c r="F152" i="7"/>
  <c r="G152" i="7"/>
  <c r="H152" i="7"/>
  <c r="I152" i="7"/>
  <c r="C27" i="7"/>
  <c r="D27" i="7"/>
  <c r="E27" i="7"/>
  <c r="F27" i="7"/>
  <c r="G27" i="7"/>
  <c r="H27" i="7"/>
  <c r="I27" i="7"/>
  <c r="C278" i="7"/>
  <c r="D278" i="7"/>
  <c r="E278" i="7"/>
  <c r="F278" i="7"/>
  <c r="G278" i="7"/>
  <c r="H278" i="7"/>
  <c r="I278" i="7"/>
  <c r="C145" i="7"/>
  <c r="D145" i="7"/>
  <c r="E145" i="7"/>
  <c r="F145" i="7"/>
  <c r="G145" i="7"/>
  <c r="H145" i="7"/>
  <c r="I145" i="7"/>
  <c r="C282" i="7"/>
  <c r="D282" i="7"/>
  <c r="E282" i="7"/>
  <c r="F282" i="7"/>
  <c r="G282" i="7"/>
  <c r="H282" i="7"/>
  <c r="I282" i="7"/>
  <c r="C60" i="7"/>
  <c r="D60" i="7"/>
  <c r="E60" i="7"/>
  <c r="F60" i="7"/>
  <c r="G60" i="7"/>
  <c r="H60" i="7"/>
  <c r="I60" i="7"/>
  <c r="C99" i="7"/>
  <c r="D99" i="7"/>
  <c r="E99" i="7"/>
  <c r="F99" i="7"/>
  <c r="G99" i="7"/>
  <c r="H99" i="7"/>
  <c r="I99" i="7"/>
  <c r="C37" i="7"/>
  <c r="D37" i="7"/>
  <c r="E37" i="7"/>
  <c r="F37" i="7"/>
  <c r="G37" i="7"/>
  <c r="H37" i="7"/>
  <c r="I37" i="7"/>
  <c r="C112" i="7"/>
  <c r="D112" i="7"/>
  <c r="E112" i="7"/>
  <c r="F112" i="7"/>
  <c r="G112" i="7"/>
  <c r="H112" i="7"/>
  <c r="I112" i="7"/>
  <c r="C167" i="7"/>
  <c r="D167" i="7"/>
  <c r="E167" i="7"/>
  <c r="F167" i="7"/>
  <c r="G167" i="7"/>
  <c r="H167" i="7"/>
  <c r="I167" i="7"/>
  <c r="C188" i="7"/>
  <c r="D188" i="7"/>
  <c r="E188" i="7"/>
  <c r="F188" i="7"/>
  <c r="G188" i="7"/>
  <c r="H188" i="7"/>
  <c r="I188" i="7"/>
  <c r="C189" i="7"/>
  <c r="D189" i="7"/>
  <c r="E189" i="7"/>
  <c r="F189" i="7"/>
  <c r="G189" i="7"/>
  <c r="H189" i="7"/>
  <c r="I189" i="7"/>
  <c r="C97" i="7"/>
  <c r="D97" i="7"/>
  <c r="E97" i="7"/>
  <c r="F97" i="7"/>
  <c r="G97" i="7"/>
  <c r="H97" i="7"/>
  <c r="I97" i="7"/>
  <c r="C195" i="7"/>
  <c r="D195" i="7"/>
  <c r="E195" i="7"/>
  <c r="F195" i="7"/>
  <c r="G195" i="7"/>
  <c r="H195" i="7"/>
  <c r="I195" i="7"/>
  <c r="C147" i="7"/>
  <c r="D147" i="7"/>
  <c r="E147" i="7"/>
  <c r="F147" i="7"/>
  <c r="G147" i="7"/>
  <c r="H147" i="7"/>
  <c r="I147" i="7"/>
  <c r="C203" i="7"/>
  <c r="D203" i="7"/>
  <c r="E203" i="7"/>
  <c r="F203" i="7"/>
  <c r="G203" i="7"/>
  <c r="H203" i="7"/>
  <c r="I203" i="7"/>
  <c r="C87" i="7"/>
  <c r="D87" i="7"/>
  <c r="E87" i="7"/>
  <c r="F87" i="7"/>
  <c r="G87" i="7"/>
  <c r="H87" i="7"/>
  <c r="I87" i="7"/>
  <c r="C169" i="7"/>
  <c r="D169" i="7"/>
  <c r="E169" i="7"/>
  <c r="F169" i="7"/>
  <c r="G169" i="7"/>
  <c r="H169" i="7"/>
  <c r="I169" i="7"/>
  <c r="C180" i="7"/>
  <c r="D180" i="7"/>
  <c r="E180" i="7"/>
  <c r="F180" i="7"/>
  <c r="G180" i="7"/>
  <c r="H180" i="7"/>
  <c r="I180" i="7"/>
  <c r="C41" i="7"/>
  <c r="D41" i="7"/>
  <c r="E41" i="7"/>
  <c r="F41" i="7"/>
  <c r="G41" i="7"/>
  <c r="H41" i="7"/>
  <c r="I41" i="7"/>
  <c r="C267" i="7"/>
  <c r="D267" i="7"/>
  <c r="E267" i="7"/>
  <c r="F267" i="7"/>
  <c r="G267" i="7"/>
  <c r="H267" i="7"/>
  <c r="I267" i="7"/>
  <c r="C230" i="7"/>
  <c r="D230" i="7"/>
  <c r="E230" i="7"/>
  <c r="F230" i="7"/>
  <c r="G230" i="7"/>
  <c r="H230" i="7"/>
  <c r="I230" i="7"/>
  <c r="C254" i="7"/>
  <c r="D254" i="7"/>
  <c r="E254" i="7"/>
  <c r="F254" i="7"/>
  <c r="G254" i="7"/>
  <c r="H254" i="7"/>
  <c r="I254" i="7"/>
  <c r="C160" i="7"/>
  <c r="D160" i="7"/>
  <c r="E160" i="7"/>
  <c r="F160" i="7"/>
  <c r="G160" i="7"/>
  <c r="H160" i="7"/>
  <c r="I160" i="7"/>
  <c r="C7" i="7"/>
  <c r="D7" i="7"/>
  <c r="E7" i="7"/>
  <c r="F7" i="7"/>
  <c r="G7" i="7"/>
  <c r="H7" i="7"/>
  <c r="I7" i="7"/>
  <c r="C248" i="7"/>
  <c r="D248" i="7"/>
  <c r="E248" i="7"/>
  <c r="F248" i="7"/>
  <c r="G248" i="7"/>
  <c r="H248" i="7"/>
  <c r="I248" i="7"/>
  <c r="C275" i="7"/>
  <c r="D275" i="7"/>
  <c r="E275" i="7"/>
  <c r="F275" i="7"/>
  <c r="G275" i="7"/>
  <c r="H275" i="7"/>
  <c r="I275" i="7"/>
  <c r="C155" i="7"/>
  <c r="D155" i="7"/>
  <c r="E155" i="7"/>
  <c r="F155" i="7"/>
  <c r="G155" i="7"/>
  <c r="H155" i="7"/>
  <c r="I155" i="7"/>
  <c r="C245" i="7"/>
  <c r="D245" i="7"/>
  <c r="E245" i="7"/>
  <c r="F245" i="7"/>
  <c r="G245" i="7"/>
  <c r="H245" i="7"/>
  <c r="I245" i="7"/>
  <c r="C196" i="7"/>
  <c r="D196" i="7"/>
  <c r="E196" i="7"/>
  <c r="F196" i="7"/>
  <c r="G196" i="7"/>
  <c r="H196" i="7"/>
  <c r="I196" i="7"/>
  <c r="C23" i="7"/>
  <c r="D23" i="7"/>
  <c r="E23" i="7"/>
  <c r="F23" i="7"/>
  <c r="G23" i="7"/>
  <c r="H23" i="7"/>
  <c r="I23" i="7"/>
  <c r="C153" i="7"/>
  <c r="D153" i="7"/>
  <c r="E153" i="7"/>
  <c r="F153" i="7"/>
  <c r="G153" i="7"/>
  <c r="H153" i="7"/>
  <c r="I153" i="7"/>
  <c r="C241" i="7"/>
  <c r="D241" i="7"/>
  <c r="E241" i="7"/>
  <c r="F241" i="7"/>
  <c r="G241" i="7"/>
  <c r="H241" i="7"/>
  <c r="I241" i="7"/>
  <c r="C139" i="7"/>
  <c r="D139" i="7"/>
  <c r="E139" i="7"/>
  <c r="F139" i="7"/>
  <c r="G139" i="7"/>
  <c r="H139" i="7"/>
  <c r="I139" i="7"/>
  <c r="C170" i="7"/>
  <c r="D170" i="7"/>
  <c r="E170" i="7"/>
  <c r="F170" i="7"/>
  <c r="G170" i="7"/>
  <c r="H170" i="7"/>
  <c r="I170" i="7"/>
  <c r="C244" i="7"/>
  <c r="D244" i="7"/>
  <c r="E244" i="7"/>
  <c r="F244" i="7"/>
  <c r="G244" i="7"/>
  <c r="H244" i="7"/>
  <c r="I244" i="7"/>
  <c r="C38" i="7"/>
  <c r="D38" i="7"/>
  <c r="E38" i="7"/>
  <c r="F38" i="7"/>
  <c r="G38" i="7"/>
  <c r="H38" i="7"/>
  <c r="I38" i="7"/>
  <c r="C36" i="7"/>
  <c r="D36" i="7"/>
  <c r="E36" i="7"/>
  <c r="F36" i="7"/>
  <c r="G36" i="7"/>
  <c r="H36" i="7"/>
  <c r="I36" i="7"/>
  <c r="C199" i="7"/>
  <c r="D199" i="7"/>
  <c r="E199" i="7"/>
  <c r="F199" i="7"/>
  <c r="G199" i="7"/>
  <c r="H199" i="7"/>
  <c r="I199" i="7"/>
  <c r="C62" i="7"/>
  <c r="D62" i="7"/>
  <c r="E62" i="7"/>
  <c r="F62" i="7"/>
  <c r="G62" i="7"/>
  <c r="H62" i="7"/>
  <c r="I62" i="7"/>
  <c r="C129" i="7"/>
  <c r="D129" i="7"/>
  <c r="E129" i="7"/>
  <c r="F129" i="7"/>
  <c r="G129" i="7"/>
  <c r="H129" i="7"/>
  <c r="I129" i="7"/>
  <c r="C123" i="7"/>
  <c r="D123" i="7"/>
  <c r="E123" i="7"/>
  <c r="F123" i="7"/>
  <c r="G123" i="7"/>
  <c r="H123" i="7"/>
  <c r="I123" i="7"/>
  <c r="C297" i="7"/>
  <c r="D297" i="7"/>
  <c r="E297" i="7"/>
  <c r="F297" i="7"/>
  <c r="G297" i="7"/>
  <c r="H297" i="7"/>
  <c r="I297" i="7"/>
  <c r="C140" i="7"/>
  <c r="D140" i="7"/>
  <c r="E140" i="7"/>
  <c r="F140" i="7"/>
  <c r="G140" i="7"/>
  <c r="H140" i="7"/>
  <c r="I140" i="7"/>
  <c r="C205" i="7"/>
  <c r="D205" i="7"/>
  <c r="E205" i="7"/>
  <c r="F205" i="7"/>
  <c r="G205" i="7"/>
  <c r="H205" i="7"/>
  <c r="I205" i="7"/>
  <c r="C58" i="7"/>
  <c r="D58" i="7"/>
  <c r="E58" i="7"/>
  <c r="F58" i="7"/>
  <c r="G58" i="7"/>
  <c r="H58" i="7"/>
  <c r="I58" i="7"/>
  <c r="C268" i="7"/>
  <c r="D268" i="7"/>
  <c r="E268" i="7"/>
  <c r="F268" i="7"/>
  <c r="G268" i="7"/>
  <c r="H268" i="7"/>
  <c r="I268" i="7"/>
  <c r="C148" i="7"/>
  <c r="D148" i="7"/>
  <c r="E148" i="7"/>
  <c r="F148" i="7"/>
  <c r="G148" i="7"/>
  <c r="H148" i="7"/>
  <c r="I148" i="7"/>
  <c r="C218" i="7"/>
  <c r="D218" i="7"/>
  <c r="E218" i="7"/>
  <c r="F218" i="7"/>
  <c r="G218" i="7"/>
  <c r="H218" i="7"/>
  <c r="I218" i="7"/>
  <c r="C302" i="7"/>
  <c r="D302" i="7"/>
  <c r="E302" i="7"/>
  <c r="F302" i="7"/>
  <c r="G302" i="7"/>
  <c r="H302" i="7"/>
  <c r="I302" i="7"/>
  <c r="C42" i="7"/>
  <c r="D42" i="7"/>
  <c r="E42" i="7"/>
  <c r="F42" i="7"/>
  <c r="G42" i="7"/>
  <c r="H42" i="7"/>
  <c r="I42" i="7"/>
  <c r="C228" i="7"/>
  <c r="D228" i="7"/>
  <c r="E228" i="7"/>
  <c r="F228" i="7"/>
  <c r="G228" i="7"/>
  <c r="H228" i="7"/>
  <c r="I228" i="7"/>
  <c r="C233" i="7"/>
  <c r="D233" i="7"/>
  <c r="E233" i="7"/>
  <c r="F233" i="7"/>
  <c r="G233" i="7"/>
  <c r="H233" i="7"/>
  <c r="I233" i="7"/>
  <c r="C47" i="7"/>
  <c r="D47" i="7"/>
  <c r="E47" i="7"/>
  <c r="F47" i="7"/>
  <c r="G47" i="7"/>
  <c r="H47" i="7"/>
  <c r="I47" i="7"/>
  <c r="C236" i="7"/>
  <c r="D236" i="7"/>
  <c r="E236" i="7"/>
  <c r="F236" i="7"/>
  <c r="G236" i="7"/>
  <c r="H236" i="7"/>
  <c r="I236" i="7"/>
  <c r="C240" i="7"/>
  <c r="D240" i="7"/>
  <c r="E240" i="7"/>
  <c r="F240" i="7"/>
  <c r="G240" i="7"/>
  <c r="H240" i="7"/>
  <c r="I240" i="7"/>
  <c r="C132" i="7"/>
  <c r="D132" i="7"/>
  <c r="E132" i="7"/>
  <c r="F132" i="7"/>
  <c r="G132" i="7"/>
  <c r="H132" i="7"/>
  <c r="I132" i="7"/>
  <c r="C247" i="7"/>
  <c r="D247" i="7"/>
  <c r="E247" i="7"/>
  <c r="F247" i="7"/>
  <c r="G247" i="7"/>
  <c r="H247" i="7"/>
  <c r="I247" i="7"/>
  <c r="C125" i="7"/>
  <c r="D125" i="7"/>
  <c r="E125" i="7"/>
  <c r="F125" i="7"/>
  <c r="G125" i="7"/>
  <c r="H125" i="7"/>
  <c r="I125" i="7"/>
  <c r="C190" i="7"/>
  <c r="D190" i="7"/>
  <c r="E190" i="7"/>
  <c r="F190" i="7"/>
  <c r="G190" i="7"/>
  <c r="H190" i="7"/>
  <c r="I190" i="7"/>
  <c r="C149" i="7"/>
  <c r="D149" i="7"/>
  <c r="E149" i="7"/>
  <c r="F149" i="7"/>
  <c r="G149" i="7"/>
  <c r="H149" i="7"/>
  <c r="I149" i="7"/>
  <c r="C258" i="7"/>
  <c r="D258" i="7"/>
  <c r="E258" i="7"/>
  <c r="F258" i="7"/>
  <c r="G258" i="7"/>
  <c r="H258" i="7"/>
  <c r="I258" i="7"/>
  <c r="C83" i="7"/>
  <c r="D83" i="7"/>
  <c r="E83" i="7"/>
  <c r="F83" i="7"/>
  <c r="G83" i="7"/>
  <c r="H83" i="7"/>
  <c r="I83" i="7"/>
  <c r="C243" i="7"/>
  <c r="D243" i="7"/>
  <c r="E243" i="7"/>
  <c r="F243" i="7"/>
  <c r="G243" i="7"/>
  <c r="H243" i="7"/>
  <c r="I243" i="7"/>
  <c r="C14" i="7"/>
  <c r="D14" i="7"/>
  <c r="E14" i="7"/>
  <c r="F14" i="7"/>
  <c r="G14" i="7"/>
  <c r="H14" i="7"/>
  <c r="I14" i="7"/>
  <c r="C150" i="7"/>
  <c r="D150" i="7"/>
  <c r="E150" i="7"/>
  <c r="F150" i="7"/>
  <c r="G150" i="7"/>
  <c r="H150" i="7"/>
  <c r="I150" i="7"/>
  <c r="C238" i="7"/>
  <c r="D238" i="7"/>
  <c r="E238" i="7"/>
  <c r="F238" i="7"/>
  <c r="G238" i="7"/>
  <c r="H238" i="7"/>
  <c r="I238" i="7"/>
  <c r="C198" i="7"/>
  <c r="D198" i="7"/>
  <c r="E198" i="7"/>
  <c r="F198" i="7"/>
  <c r="G198" i="7"/>
  <c r="H198" i="7"/>
  <c r="I198" i="7"/>
  <c r="C239" i="7"/>
  <c r="D239" i="7"/>
  <c r="E239" i="7"/>
  <c r="F239" i="7"/>
  <c r="G239" i="7"/>
  <c r="H239" i="7"/>
  <c r="I239" i="7"/>
  <c r="C168" i="7"/>
  <c r="D168" i="7"/>
  <c r="E168" i="7"/>
  <c r="F168" i="7"/>
  <c r="G168" i="7"/>
  <c r="H168" i="7"/>
  <c r="I168" i="7"/>
  <c r="C88" i="7"/>
  <c r="D88" i="7"/>
  <c r="E88" i="7"/>
  <c r="F88" i="7"/>
  <c r="G88" i="7"/>
  <c r="H88" i="7"/>
  <c r="I88" i="7"/>
  <c r="C174" i="7"/>
  <c r="D174" i="7"/>
  <c r="E174" i="7"/>
  <c r="F174" i="7"/>
  <c r="G174" i="7"/>
  <c r="H174" i="7"/>
  <c r="I174" i="7"/>
  <c r="C21" i="7"/>
  <c r="D21" i="7"/>
  <c r="E21" i="7"/>
  <c r="F21" i="7"/>
  <c r="G21" i="7"/>
  <c r="H21" i="7"/>
  <c r="I21" i="7"/>
  <c r="C298" i="7"/>
  <c r="D298" i="7"/>
  <c r="E298" i="7"/>
  <c r="F298" i="7"/>
  <c r="G298" i="7"/>
  <c r="H298" i="7"/>
  <c r="I298" i="7"/>
  <c r="C279" i="7"/>
  <c r="D279" i="7"/>
  <c r="E279" i="7"/>
  <c r="F279" i="7"/>
  <c r="G279" i="7"/>
  <c r="H279" i="7"/>
  <c r="I279" i="7"/>
  <c r="C210" i="7"/>
  <c r="D210" i="7"/>
  <c r="E210" i="7"/>
  <c r="F210" i="7"/>
  <c r="G210" i="7"/>
  <c r="H210" i="7"/>
  <c r="I210" i="7"/>
  <c r="C28" i="7"/>
  <c r="D28" i="7"/>
  <c r="E28" i="7"/>
  <c r="F28" i="7"/>
  <c r="G28" i="7"/>
  <c r="H28" i="7"/>
  <c r="I28" i="7"/>
  <c r="C261" i="7"/>
  <c r="D261" i="7"/>
  <c r="E261" i="7"/>
  <c r="F261" i="7"/>
  <c r="G261" i="7"/>
  <c r="H261" i="7"/>
  <c r="I261" i="7"/>
  <c r="C142" i="7"/>
  <c r="D142" i="7"/>
  <c r="E142" i="7"/>
  <c r="F142" i="7"/>
  <c r="G142" i="7"/>
  <c r="H142" i="7"/>
  <c r="I142" i="7"/>
  <c r="C237" i="7"/>
  <c r="D237" i="7"/>
  <c r="E237" i="7"/>
  <c r="F237" i="7"/>
  <c r="G237" i="7"/>
  <c r="H237" i="7"/>
  <c r="I237" i="7"/>
  <c r="C57" i="7"/>
  <c r="D57" i="7"/>
  <c r="E57" i="7"/>
  <c r="F57" i="7"/>
  <c r="G57" i="7"/>
  <c r="H57" i="7"/>
  <c r="I57" i="7"/>
  <c r="C191" i="7"/>
  <c r="D191" i="7"/>
  <c r="E191" i="7"/>
  <c r="F191" i="7"/>
  <c r="G191" i="7"/>
  <c r="H191" i="7"/>
  <c r="I191" i="7"/>
  <c r="C177" i="7"/>
  <c r="D177" i="7"/>
  <c r="E177" i="7"/>
  <c r="F177" i="7"/>
  <c r="G177" i="7"/>
  <c r="H177" i="7"/>
  <c r="I177" i="7"/>
  <c r="C232" i="7"/>
  <c r="D232" i="7"/>
  <c r="E232" i="7"/>
  <c r="F232" i="7"/>
  <c r="G232" i="7"/>
  <c r="H232" i="7"/>
  <c r="I232" i="7"/>
  <c r="C143" i="7"/>
  <c r="D143" i="7"/>
  <c r="E143" i="7"/>
  <c r="F143" i="7"/>
  <c r="G143" i="7"/>
  <c r="H143" i="7"/>
  <c r="I143" i="7"/>
  <c r="C161" i="7"/>
  <c r="D161" i="7"/>
  <c r="E161" i="7"/>
  <c r="F161" i="7"/>
  <c r="G161" i="7"/>
  <c r="H161" i="7"/>
  <c r="I161" i="7"/>
  <c r="C208" i="7"/>
  <c r="D208" i="7"/>
  <c r="E208" i="7"/>
  <c r="F208" i="7"/>
  <c r="G208" i="7"/>
  <c r="H208" i="7"/>
  <c r="I208" i="7"/>
  <c r="C200" i="7"/>
  <c r="D200" i="7"/>
  <c r="E200" i="7"/>
  <c r="F200" i="7"/>
  <c r="G200" i="7"/>
  <c r="H200" i="7"/>
  <c r="I200" i="7"/>
  <c r="C24" i="7"/>
  <c r="D24" i="7"/>
  <c r="E24" i="7"/>
  <c r="F24" i="7"/>
  <c r="G24" i="7"/>
  <c r="H24" i="7"/>
  <c r="I24" i="7"/>
  <c r="C107" i="7"/>
  <c r="D107" i="7"/>
  <c r="E107" i="7"/>
  <c r="F107" i="7"/>
  <c r="G107" i="7"/>
  <c r="H107" i="7"/>
  <c r="I107" i="7"/>
  <c r="C113" i="7"/>
  <c r="D113" i="7"/>
  <c r="E113" i="7"/>
  <c r="F113" i="7"/>
  <c r="G113" i="7"/>
  <c r="H113" i="7"/>
  <c r="I113" i="7"/>
  <c r="C221" i="7"/>
  <c r="D221" i="7"/>
  <c r="E221" i="7"/>
  <c r="F221" i="7"/>
  <c r="G221" i="7"/>
  <c r="H221" i="7"/>
  <c r="I221" i="7"/>
  <c r="C141" i="7"/>
  <c r="D141" i="7"/>
  <c r="E141" i="7"/>
  <c r="F141" i="7"/>
  <c r="G141" i="7"/>
  <c r="H141" i="7"/>
  <c r="I141" i="7"/>
  <c r="C146" i="7"/>
  <c r="D146" i="7"/>
  <c r="E146" i="7"/>
  <c r="F146" i="7"/>
  <c r="G146" i="7"/>
  <c r="H146" i="7"/>
  <c r="I146" i="7"/>
  <c r="C215" i="7"/>
  <c r="D215" i="7"/>
  <c r="E215" i="7"/>
  <c r="F215" i="7"/>
  <c r="G215" i="7"/>
  <c r="H215" i="7"/>
  <c r="I215" i="7"/>
  <c r="C179" i="7"/>
  <c r="D179" i="7"/>
  <c r="E179" i="7"/>
  <c r="F179" i="7"/>
  <c r="G179" i="7"/>
  <c r="H179" i="7"/>
  <c r="I179" i="7"/>
  <c r="C78" i="7"/>
  <c r="D78" i="7"/>
  <c r="E78" i="7"/>
  <c r="F78" i="7"/>
  <c r="G78" i="7"/>
  <c r="H78" i="7"/>
  <c r="I78" i="7"/>
  <c r="C229" i="7"/>
  <c r="D229" i="7"/>
  <c r="E229" i="7"/>
  <c r="F229" i="7"/>
  <c r="G229" i="7"/>
  <c r="H229" i="7"/>
  <c r="I229" i="7"/>
  <c r="C209" i="7"/>
  <c r="D209" i="7"/>
  <c r="E209" i="7"/>
  <c r="F209" i="7"/>
  <c r="G209" i="7"/>
  <c r="H209" i="7"/>
  <c r="I209" i="7"/>
  <c r="C138" i="7"/>
  <c r="D138" i="7"/>
  <c r="E138" i="7"/>
  <c r="F138" i="7"/>
  <c r="G138" i="7"/>
  <c r="H138" i="7"/>
  <c r="I138" i="7"/>
  <c r="C165" i="7"/>
  <c r="D165" i="7"/>
  <c r="E165" i="7"/>
  <c r="F165" i="7"/>
  <c r="G165" i="7"/>
  <c r="H165" i="7"/>
  <c r="I165" i="7"/>
  <c r="C8" i="7"/>
  <c r="D8" i="7"/>
  <c r="E8" i="7"/>
  <c r="F8" i="7"/>
  <c r="G8" i="7"/>
  <c r="H8" i="7"/>
  <c r="I8" i="7"/>
  <c r="C212" i="7"/>
  <c r="D212" i="7"/>
  <c r="E212" i="7"/>
  <c r="F212" i="7"/>
  <c r="G212" i="7"/>
  <c r="H212" i="7"/>
  <c r="I212" i="7"/>
  <c r="C166" i="7"/>
  <c r="D166" i="7"/>
  <c r="E166" i="7"/>
  <c r="F166" i="7"/>
  <c r="G166" i="7"/>
  <c r="H166" i="7"/>
  <c r="I166" i="7"/>
  <c r="C54" i="7"/>
  <c r="D54" i="7"/>
  <c r="E54" i="7"/>
  <c r="F54" i="7"/>
  <c r="G54" i="7"/>
  <c r="H54" i="7"/>
  <c r="I54" i="7"/>
  <c r="C223" i="7"/>
  <c r="D223" i="7"/>
  <c r="E223" i="7"/>
  <c r="F223" i="7"/>
  <c r="G223" i="7"/>
  <c r="H223" i="7"/>
  <c r="I223" i="7"/>
  <c r="C124" i="7"/>
  <c r="D124" i="7"/>
  <c r="E124" i="7"/>
  <c r="F124" i="7"/>
  <c r="G124" i="7"/>
  <c r="H124" i="7"/>
  <c r="I124" i="7"/>
  <c r="C225" i="7"/>
  <c r="D225" i="7"/>
  <c r="E225" i="7"/>
  <c r="F225" i="7"/>
  <c r="G225" i="7"/>
  <c r="H225" i="7"/>
  <c r="I225" i="7"/>
  <c r="C25" i="7"/>
  <c r="D25" i="7"/>
  <c r="E25" i="7"/>
  <c r="F25" i="7"/>
  <c r="G25" i="7"/>
  <c r="H25" i="7"/>
  <c r="I25" i="7"/>
  <c r="C98" i="7"/>
  <c r="D98" i="7"/>
  <c r="E98" i="7"/>
  <c r="F98" i="7"/>
  <c r="G98" i="7"/>
  <c r="H98" i="7"/>
  <c r="I98" i="7"/>
  <c r="C252" i="7"/>
  <c r="D252" i="7"/>
  <c r="E252" i="7"/>
  <c r="F252" i="7"/>
  <c r="G252" i="7"/>
  <c r="H252" i="7"/>
  <c r="I252" i="7"/>
  <c r="C122" i="7"/>
  <c r="D122" i="7"/>
  <c r="E122" i="7"/>
  <c r="F122" i="7"/>
  <c r="G122" i="7"/>
  <c r="H122" i="7"/>
  <c r="I122" i="7"/>
  <c r="C156" i="7"/>
  <c r="D156" i="7"/>
  <c r="E156" i="7"/>
  <c r="F156" i="7"/>
  <c r="G156" i="7"/>
  <c r="H156" i="7"/>
  <c r="I156" i="7"/>
  <c r="C202" i="7"/>
  <c r="D202" i="7"/>
  <c r="E202" i="7"/>
  <c r="F202" i="7"/>
  <c r="G202" i="7"/>
  <c r="H202" i="7"/>
  <c r="I202" i="7"/>
  <c r="C194" i="7"/>
  <c r="D194" i="7"/>
  <c r="E194" i="7"/>
  <c r="F194" i="7"/>
  <c r="G194" i="7"/>
  <c r="H194" i="7"/>
  <c r="I194" i="7"/>
  <c r="C222" i="7"/>
  <c r="D222" i="7"/>
  <c r="E222" i="7"/>
  <c r="F222" i="7"/>
  <c r="G222" i="7"/>
  <c r="H222" i="7"/>
  <c r="I222" i="7"/>
  <c r="C213" i="7"/>
  <c r="D213" i="7"/>
  <c r="E213" i="7"/>
  <c r="F213" i="7"/>
  <c r="G213" i="7"/>
  <c r="H213" i="7"/>
  <c r="I213" i="7"/>
  <c r="C110" i="7"/>
  <c r="D110" i="7"/>
  <c r="E110" i="7"/>
  <c r="F110" i="7"/>
  <c r="G110" i="7"/>
  <c r="H110" i="7"/>
  <c r="I110" i="7"/>
  <c r="C49" i="7"/>
  <c r="D49" i="7"/>
  <c r="E49" i="7"/>
  <c r="F49" i="7"/>
  <c r="G49" i="7"/>
  <c r="H49" i="7"/>
  <c r="I49" i="7"/>
  <c r="C56" i="7"/>
  <c r="D56" i="7"/>
  <c r="E56" i="7"/>
  <c r="F56" i="7"/>
  <c r="G56" i="7"/>
  <c r="H56" i="7"/>
  <c r="I56" i="7"/>
  <c r="C185" i="7"/>
  <c r="D185" i="7"/>
  <c r="E185" i="7"/>
  <c r="F185" i="7"/>
  <c r="G185" i="7"/>
  <c r="H185" i="7"/>
  <c r="I185" i="7"/>
  <c r="C301" i="7"/>
  <c r="D301" i="7"/>
  <c r="E301" i="7"/>
  <c r="F301" i="7"/>
  <c r="G301" i="7"/>
  <c r="H301" i="7"/>
  <c r="I301" i="7"/>
  <c r="C106" i="7"/>
  <c r="D106" i="7"/>
  <c r="E106" i="7"/>
  <c r="F106" i="7"/>
  <c r="G106" i="7"/>
  <c r="H106" i="7"/>
  <c r="I106" i="7"/>
  <c r="C109" i="7"/>
  <c r="D109" i="7"/>
  <c r="E109" i="7"/>
  <c r="F109" i="7"/>
  <c r="G109" i="7"/>
  <c r="H109" i="7"/>
  <c r="I109" i="7"/>
  <c r="C11" i="7"/>
  <c r="D11" i="7"/>
  <c r="E11" i="7"/>
  <c r="F11" i="7"/>
  <c r="G11" i="7"/>
  <c r="H11" i="7"/>
  <c r="I11" i="7"/>
  <c r="C192" i="7"/>
  <c r="D192" i="7"/>
  <c r="E192" i="7"/>
  <c r="F192" i="7"/>
  <c r="G192" i="7"/>
  <c r="H192" i="7"/>
  <c r="I192" i="7"/>
  <c r="C295" i="7"/>
  <c r="D295" i="7"/>
  <c r="E295" i="7"/>
  <c r="F295" i="7"/>
  <c r="G295" i="7"/>
  <c r="H295" i="7"/>
  <c r="I295" i="7"/>
  <c r="C117" i="7"/>
  <c r="D117" i="7"/>
  <c r="E117" i="7"/>
  <c r="F117" i="7"/>
  <c r="G117" i="7"/>
  <c r="H117" i="7"/>
  <c r="I117" i="7"/>
  <c r="C270" i="7"/>
  <c r="D270" i="7"/>
  <c r="E270" i="7"/>
  <c r="F270" i="7"/>
  <c r="G270" i="7"/>
  <c r="H270" i="7"/>
  <c r="I270" i="7"/>
  <c r="C93" i="7"/>
  <c r="D93" i="7"/>
  <c r="E93" i="7"/>
  <c r="F93" i="7"/>
  <c r="G93" i="7"/>
  <c r="H93" i="7"/>
  <c r="I93" i="7"/>
  <c r="C44" i="7"/>
  <c r="D44" i="7"/>
  <c r="E44" i="7"/>
  <c r="F44" i="7"/>
  <c r="G44" i="7"/>
  <c r="H44" i="7"/>
  <c r="I44" i="7"/>
  <c r="C105" i="7"/>
  <c r="D105" i="7"/>
  <c r="E105" i="7"/>
  <c r="F105" i="7"/>
  <c r="G105" i="7"/>
  <c r="H105" i="7"/>
  <c r="I105" i="7"/>
  <c r="C250" i="7"/>
  <c r="D250" i="7"/>
  <c r="E250" i="7"/>
  <c r="F250" i="7"/>
  <c r="G250" i="7"/>
  <c r="H250" i="7"/>
  <c r="I250" i="7"/>
  <c r="C114" i="7"/>
  <c r="D114" i="7"/>
  <c r="E114" i="7"/>
  <c r="F114" i="7"/>
  <c r="G114" i="7"/>
  <c r="H114" i="7"/>
  <c r="I114" i="7"/>
  <c r="C231" i="7"/>
  <c r="D231" i="7"/>
  <c r="E231" i="7"/>
  <c r="F231" i="7"/>
  <c r="G231" i="7"/>
  <c r="H231" i="7"/>
  <c r="I231" i="7"/>
  <c r="C176" i="7"/>
  <c r="D176" i="7"/>
  <c r="E176" i="7"/>
  <c r="F176" i="7"/>
  <c r="G176" i="7"/>
  <c r="H176" i="7"/>
  <c r="I176" i="7"/>
  <c r="C285" i="7"/>
  <c r="D285" i="7"/>
  <c r="E285" i="7"/>
  <c r="F285" i="7"/>
  <c r="G285" i="7"/>
  <c r="H285" i="7"/>
  <c r="I285" i="7"/>
  <c r="C226" i="7"/>
  <c r="D226" i="7"/>
  <c r="E226" i="7"/>
  <c r="F226" i="7"/>
  <c r="G226" i="7"/>
  <c r="H226" i="7"/>
  <c r="I226" i="7"/>
  <c r="C63" i="7"/>
  <c r="D63" i="7"/>
  <c r="E63" i="7"/>
  <c r="F63" i="7"/>
  <c r="G63" i="7"/>
  <c r="H63" i="7"/>
  <c r="I63" i="7"/>
  <c r="C131" i="7"/>
  <c r="D131" i="7"/>
  <c r="E131" i="7"/>
  <c r="F131" i="7"/>
  <c r="G131" i="7"/>
  <c r="H131" i="7"/>
  <c r="I131" i="7"/>
  <c r="C127" i="7"/>
  <c r="D127" i="7"/>
  <c r="E127" i="7"/>
  <c r="F127" i="7"/>
  <c r="G127" i="7"/>
  <c r="H127" i="7"/>
  <c r="I127" i="7"/>
  <c r="C126" i="7"/>
  <c r="D126" i="7"/>
  <c r="E126" i="7"/>
  <c r="F126" i="7"/>
  <c r="G126" i="7"/>
  <c r="H126" i="7"/>
  <c r="I126" i="7"/>
  <c r="C288" i="7"/>
  <c r="D288" i="7"/>
  <c r="E288" i="7"/>
  <c r="F288" i="7"/>
  <c r="G288" i="7"/>
  <c r="H288" i="7"/>
  <c r="I288" i="7"/>
  <c r="C157" i="7"/>
  <c r="D157" i="7"/>
  <c r="E157" i="7"/>
  <c r="F157" i="7"/>
  <c r="G157" i="7"/>
  <c r="H157" i="7"/>
  <c r="I157" i="7"/>
  <c r="C291" i="7"/>
  <c r="D291" i="7"/>
  <c r="E291" i="7"/>
  <c r="F291" i="7"/>
  <c r="G291" i="7"/>
  <c r="H291" i="7"/>
  <c r="I291" i="7"/>
  <c r="C262" i="7"/>
  <c r="D262" i="7"/>
  <c r="E262" i="7"/>
  <c r="F262" i="7"/>
  <c r="G262" i="7"/>
  <c r="H262" i="7"/>
  <c r="I262" i="7"/>
  <c r="C260" i="7"/>
  <c r="D260" i="7"/>
  <c r="E260" i="7"/>
  <c r="F260" i="7"/>
  <c r="G260" i="7"/>
  <c r="H260" i="7"/>
  <c r="I260" i="7"/>
  <c r="C211" i="7"/>
  <c r="D211" i="7"/>
  <c r="E211" i="7"/>
  <c r="F211" i="7"/>
  <c r="G211" i="7"/>
  <c r="H211" i="7"/>
  <c r="I211" i="7"/>
  <c r="C16" i="7"/>
  <c r="D16" i="7"/>
  <c r="E16" i="7"/>
  <c r="F16" i="7"/>
  <c r="G16" i="7"/>
  <c r="H16" i="7"/>
  <c r="I16" i="7"/>
  <c r="C264" i="7"/>
  <c r="D264" i="7"/>
  <c r="E264" i="7"/>
  <c r="F264" i="7"/>
  <c r="G264" i="7"/>
  <c r="H264" i="7"/>
  <c r="I264" i="7"/>
  <c r="C22" i="7"/>
  <c r="D22" i="7"/>
  <c r="E22" i="7"/>
  <c r="F22" i="7"/>
  <c r="G22" i="7"/>
  <c r="H22" i="7"/>
  <c r="I22" i="7"/>
  <c r="C175" i="7"/>
  <c r="D175" i="7"/>
  <c r="E175" i="7"/>
  <c r="F175" i="7"/>
  <c r="G175" i="7"/>
  <c r="H175" i="7"/>
  <c r="I175" i="7"/>
  <c r="C162" i="7"/>
  <c r="D162" i="7"/>
  <c r="E162" i="7"/>
  <c r="F162" i="7"/>
  <c r="G162" i="7"/>
  <c r="H162" i="7"/>
  <c r="I162" i="7"/>
  <c r="C91" i="7"/>
  <c r="D91" i="7"/>
  <c r="E91" i="7"/>
  <c r="F91" i="7"/>
  <c r="G91" i="7"/>
  <c r="H91" i="7"/>
  <c r="I91" i="7"/>
  <c r="C201" i="7"/>
  <c r="D201" i="7"/>
  <c r="E201" i="7"/>
  <c r="F201" i="7"/>
  <c r="G201" i="7"/>
  <c r="H201" i="7"/>
  <c r="I201" i="7"/>
  <c r="C115" i="7"/>
  <c r="D115" i="7"/>
  <c r="E115" i="7"/>
  <c r="F115" i="7"/>
  <c r="G115" i="7"/>
  <c r="H115" i="7"/>
  <c r="I115" i="7"/>
  <c r="C171" i="7"/>
  <c r="D171" i="7"/>
  <c r="E171" i="7"/>
  <c r="F171" i="7"/>
  <c r="G171" i="7"/>
  <c r="H171" i="7"/>
  <c r="I171" i="7"/>
  <c r="C137" i="7"/>
  <c r="D137" i="7"/>
  <c r="E137" i="7"/>
  <c r="F137" i="7"/>
  <c r="G137" i="7"/>
  <c r="H137" i="7"/>
  <c r="I137" i="7"/>
  <c r="C85" i="7"/>
  <c r="D85" i="7"/>
  <c r="E85" i="7"/>
  <c r="F85" i="7"/>
  <c r="G85" i="7"/>
  <c r="H85" i="7"/>
  <c r="I85" i="7"/>
  <c r="C10" i="7"/>
  <c r="D10" i="7"/>
  <c r="E10" i="7"/>
  <c r="F10" i="7"/>
  <c r="G10" i="7"/>
  <c r="H10" i="7"/>
  <c r="I10" i="7"/>
  <c r="C134" i="7"/>
  <c r="D134" i="7"/>
  <c r="E134" i="7"/>
  <c r="F134" i="7"/>
  <c r="G134" i="7"/>
  <c r="H134" i="7"/>
  <c r="I134" i="7"/>
  <c r="C271" i="7"/>
  <c r="D271" i="7"/>
  <c r="E271" i="7"/>
  <c r="F271" i="7"/>
  <c r="G271" i="7"/>
  <c r="H271" i="7"/>
  <c r="I271" i="7"/>
  <c r="C249" i="7"/>
  <c r="D249" i="7"/>
  <c r="E249" i="7"/>
  <c r="F249" i="7"/>
  <c r="G249" i="7"/>
  <c r="H249" i="7"/>
  <c r="I249" i="7"/>
  <c r="C48" i="7"/>
  <c r="D48" i="7"/>
  <c r="E48" i="7"/>
  <c r="F48" i="7"/>
  <c r="G48" i="7"/>
  <c r="H48" i="7"/>
  <c r="I48" i="7"/>
  <c r="C184" i="7"/>
  <c r="D184" i="7"/>
  <c r="E184" i="7"/>
  <c r="F184" i="7"/>
  <c r="G184" i="7"/>
  <c r="H184" i="7"/>
  <c r="I184" i="7"/>
  <c r="C273" i="7"/>
  <c r="D273" i="7"/>
  <c r="E273" i="7"/>
  <c r="F273" i="7"/>
  <c r="G273" i="7"/>
  <c r="H273" i="7"/>
  <c r="I273" i="7"/>
  <c r="C15" i="7"/>
  <c r="D15" i="7"/>
  <c r="E15" i="7"/>
  <c r="F15" i="7"/>
  <c r="G15" i="7"/>
  <c r="H15" i="7"/>
  <c r="I15" i="7"/>
  <c r="C135" i="7"/>
  <c r="D135" i="7"/>
  <c r="E135" i="7"/>
  <c r="F135" i="7"/>
  <c r="G135" i="7"/>
  <c r="H135" i="7"/>
  <c r="I135" i="7"/>
  <c r="C265" i="7"/>
  <c r="D265" i="7"/>
  <c r="E265" i="7"/>
  <c r="F265" i="7"/>
  <c r="G265" i="7"/>
  <c r="H265" i="7"/>
  <c r="I265" i="7"/>
  <c r="C81" i="7"/>
  <c r="D81" i="7"/>
  <c r="E81" i="7"/>
  <c r="F81" i="7"/>
  <c r="G81" i="7"/>
  <c r="H81" i="7"/>
  <c r="I81" i="7"/>
  <c r="C43" i="7"/>
  <c r="D43" i="7"/>
  <c r="E43" i="7"/>
  <c r="F43" i="7"/>
  <c r="G43" i="7"/>
  <c r="H43" i="7"/>
  <c r="I43" i="7"/>
  <c r="C259" i="7"/>
  <c r="D259" i="7"/>
  <c r="E259" i="7"/>
  <c r="F259" i="7"/>
  <c r="G259" i="7"/>
  <c r="H259" i="7"/>
  <c r="I259" i="7"/>
  <c r="C274" i="7"/>
  <c r="D274" i="7"/>
  <c r="E274" i="7"/>
  <c r="F274" i="7"/>
  <c r="G274" i="7"/>
  <c r="H274" i="7"/>
  <c r="I274" i="7"/>
  <c r="C82" i="7"/>
  <c r="D82" i="7"/>
  <c r="E82" i="7"/>
  <c r="F82" i="7"/>
  <c r="G82" i="7"/>
  <c r="H82" i="7"/>
  <c r="I82" i="7"/>
  <c r="C116" i="7"/>
  <c r="D116" i="7"/>
  <c r="E116" i="7"/>
  <c r="F116" i="7"/>
  <c r="G116" i="7"/>
  <c r="H116" i="7"/>
  <c r="I116" i="7"/>
  <c r="C55" i="7"/>
  <c r="D55" i="7"/>
  <c r="E55" i="7"/>
  <c r="F55" i="7"/>
  <c r="G55" i="7"/>
  <c r="H55" i="7"/>
  <c r="I55" i="7"/>
  <c r="C183" i="7"/>
  <c r="D183" i="7"/>
  <c r="E183" i="7"/>
  <c r="F183" i="7"/>
  <c r="G183" i="7"/>
  <c r="H183" i="7"/>
  <c r="I183" i="7"/>
  <c r="C84" i="7"/>
  <c r="D84" i="7"/>
  <c r="E84" i="7"/>
  <c r="F84" i="7"/>
  <c r="G84" i="7"/>
  <c r="H84" i="7"/>
  <c r="I84" i="7"/>
  <c r="C300" i="7"/>
  <c r="D300" i="7"/>
  <c r="E300" i="7"/>
  <c r="F300" i="7"/>
  <c r="G300" i="7"/>
  <c r="H300" i="7"/>
  <c r="I300" i="7"/>
  <c r="C75" i="7"/>
  <c r="D75" i="7"/>
  <c r="E75" i="7"/>
  <c r="F75" i="7"/>
  <c r="G75" i="7"/>
  <c r="H75" i="7"/>
  <c r="I75" i="7"/>
  <c r="C102" i="7"/>
  <c r="D102" i="7"/>
  <c r="E102" i="7"/>
  <c r="F102" i="7"/>
  <c r="G102" i="7"/>
  <c r="H102" i="7"/>
  <c r="I102" i="7"/>
  <c r="C86" i="7"/>
  <c r="D86" i="7"/>
  <c r="E86" i="7"/>
  <c r="F86" i="7"/>
  <c r="G86" i="7"/>
  <c r="H86" i="7"/>
  <c r="I86" i="7"/>
  <c r="C30" i="7"/>
  <c r="D30" i="7"/>
  <c r="E30" i="7"/>
  <c r="F30" i="7"/>
  <c r="G30" i="7"/>
  <c r="H30" i="7"/>
  <c r="I30" i="7"/>
  <c r="C74" i="7"/>
  <c r="D74" i="7"/>
  <c r="E74" i="7"/>
  <c r="F74" i="7"/>
  <c r="G74" i="7"/>
  <c r="H74" i="7"/>
  <c r="I74" i="7"/>
  <c r="C13" i="7"/>
  <c r="D13" i="7"/>
  <c r="E13" i="7"/>
  <c r="F13" i="7"/>
  <c r="G13" i="7"/>
  <c r="H13" i="7"/>
  <c r="I13" i="7"/>
  <c r="C12" i="7"/>
  <c r="D12" i="7"/>
  <c r="E12" i="7"/>
  <c r="F12" i="7"/>
  <c r="G12" i="7"/>
  <c r="H12" i="7"/>
  <c r="I12" i="7"/>
  <c r="D68" i="7"/>
  <c r="E68" i="7"/>
  <c r="F68" i="7"/>
  <c r="G68" i="7"/>
  <c r="H68" i="7"/>
  <c r="I68" i="7"/>
  <c r="C68" i="7"/>
  <c r="AR291" i="1" l="1"/>
  <c r="AR236" i="1"/>
  <c r="AR174" i="1"/>
  <c r="AR167" i="1"/>
  <c r="AR14" i="1"/>
  <c r="AR32" i="1"/>
  <c r="AR9" i="1"/>
  <c r="AR16" i="1"/>
  <c r="AR8" i="1"/>
  <c r="AR179" i="1"/>
  <c r="AR275" i="1"/>
  <c r="AR30" i="1"/>
  <c r="AR52" i="1"/>
  <c r="AR285" i="1"/>
  <c r="AR209" i="1"/>
  <c r="AR207" i="1"/>
  <c r="AR181" i="1"/>
  <c r="AR139" i="1"/>
  <c r="AR271" i="1"/>
  <c r="AR53" i="1"/>
  <c r="AR120" i="1"/>
  <c r="AR272" i="1"/>
  <c r="AR60" i="1"/>
  <c r="AR67" i="1"/>
  <c r="AR180" i="1"/>
  <c r="AR171" i="1"/>
  <c r="AR276" i="1"/>
  <c r="AR170" i="1"/>
  <c r="AR68" i="1"/>
  <c r="AR233" i="1"/>
  <c r="AR105" i="1"/>
  <c r="AR168" i="1"/>
  <c r="AR235" i="1"/>
  <c r="AR169" i="1"/>
  <c r="AR237" i="1"/>
  <c r="AR121" i="1"/>
  <c r="AR290" i="1"/>
  <c r="AR140" i="1"/>
  <c r="AR173" i="1"/>
  <c r="AR172" i="1"/>
  <c r="AR99" i="1"/>
  <c r="AR2" i="1"/>
  <c r="AR229" i="1"/>
  <c r="AR230" i="1"/>
  <c r="AR123" i="1"/>
  <c r="AR100" i="1"/>
  <c r="AR98" i="1"/>
  <c r="AR101" i="1"/>
  <c r="AR201" i="1"/>
  <c r="AR135" i="1"/>
  <c r="AR76" i="1"/>
  <c r="AR266" i="1"/>
  <c r="AR160" i="1"/>
  <c r="AR42" i="1"/>
  <c r="AR225" i="1"/>
  <c r="AR296" i="1"/>
  <c r="AR134" i="1"/>
  <c r="AR294" i="1"/>
  <c r="AR74" i="1"/>
  <c r="AR258" i="1"/>
  <c r="AR197" i="1"/>
  <c r="AR297" i="1"/>
  <c r="AR97" i="1"/>
  <c r="AR198" i="1"/>
  <c r="AR274" i="1"/>
  <c r="AR75" i="1"/>
  <c r="AR136" i="1"/>
  <c r="AR147" i="1"/>
  <c r="AR73" i="1"/>
  <c r="AR71" i="1"/>
  <c r="AR200" i="1"/>
  <c r="AR118" i="1"/>
  <c r="AR4" i="1"/>
  <c r="AR46" i="1"/>
  <c r="AR228" i="1"/>
  <c r="AR87" i="1"/>
  <c r="AR115" i="1"/>
  <c r="AR182" i="1"/>
  <c r="AR84" i="1"/>
  <c r="AR129" i="1"/>
  <c r="AR86" i="1"/>
  <c r="AR143" i="1"/>
  <c r="AR79" i="1"/>
  <c r="AR264" i="1"/>
  <c r="AR231" i="1"/>
  <c r="AR232" i="1"/>
  <c r="AR282" i="1"/>
  <c r="AR284" i="1"/>
  <c r="AR110" i="1"/>
  <c r="AR132" i="1"/>
  <c r="AR92" i="1"/>
  <c r="AR267" i="1"/>
  <c r="AR94" i="1"/>
  <c r="AR49" i="1"/>
  <c r="AR141" i="1"/>
  <c r="AR88" i="1"/>
  <c r="AR218" i="1"/>
  <c r="AR90" i="1"/>
  <c r="AR93" i="1"/>
  <c r="AR47" i="1"/>
  <c r="AR89" i="1"/>
  <c r="AR158" i="1"/>
  <c r="AR102" i="1"/>
  <c r="AR56" i="1"/>
  <c r="AR95" i="1"/>
  <c r="AR70" i="1"/>
  <c r="AR114" i="1"/>
  <c r="AR55" i="1"/>
  <c r="AR65" i="1"/>
  <c r="AR124" i="1"/>
  <c r="AR28" i="1"/>
  <c r="AR26" i="1"/>
  <c r="AR24" i="1"/>
  <c r="AR37" i="1"/>
  <c r="AR113" i="1"/>
  <c r="AR54" i="1"/>
  <c r="AR149" i="1"/>
  <c r="AR127" i="1"/>
  <c r="AR259" i="1"/>
  <c r="AR125" i="1"/>
  <c r="AR213" i="1"/>
  <c r="AR154" i="1"/>
  <c r="AR164" i="1"/>
  <c r="AR217" i="1"/>
  <c r="AR188" i="1"/>
  <c r="AR253" i="1"/>
  <c r="AR152" i="1"/>
  <c r="AR247" i="1"/>
  <c r="AR43" i="1"/>
  <c r="AR27" i="1"/>
  <c r="AR25" i="1"/>
  <c r="AR214" i="1"/>
  <c r="AR251" i="1"/>
  <c r="AR250" i="1"/>
  <c r="AR64" i="1"/>
  <c r="AR246" i="1"/>
  <c r="AR216" i="1"/>
  <c r="AR33" i="1"/>
  <c r="AR157" i="1"/>
  <c r="AR178" i="1"/>
  <c r="AR260" i="1"/>
  <c r="AR153" i="1"/>
  <c r="AR142" i="1"/>
  <c r="AR35" i="1"/>
  <c r="AR62" i="1"/>
  <c r="AR146" i="1"/>
  <c r="AR148" i="1"/>
  <c r="AR190" i="1"/>
  <c r="AR128" i="1"/>
  <c r="AR66" i="1"/>
  <c r="AR23" i="1"/>
  <c r="AR103" i="1"/>
  <c r="AR212" i="1"/>
  <c r="AR175" i="1"/>
  <c r="AR189" i="1"/>
  <c r="AR63" i="1"/>
  <c r="AR34" i="1"/>
  <c r="AR144" i="1"/>
  <c r="AR19" i="1"/>
  <c r="AR36" i="1"/>
  <c r="AR177" i="1"/>
  <c r="AR176" i="1"/>
  <c r="AR185" i="1"/>
  <c r="AR133" i="1"/>
  <c r="AR155" i="1"/>
  <c r="AR96" i="1"/>
  <c r="A277" i="1"/>
  <c r="H39" i="2" l="1"/>
  <c r="S139" i="1" l="1"/>
  <c r="AQ139" i="1" s="1"/>
  <c r="S199" i="1"/>
  <c r="AQ199" i="1" s="1"/>
  <c r="S258" i="1"/>
  <c r="AQ258" i="1" s="1"/>
  <c r="S208" i="1"/>
  <c r="AQ208" i="1" s="1"/>
  <c r="S260" i="1"/>
  <c r="AQ260" i="1" s="1"/>
  <c r="S80" i="1"/>
  <c r="AQ80" i="1" s="1"/>
  <c r="S194" i="1"/>
  <c r="AQ194" i="1" s="1"/>
  <c r="S179" i="1"/>
  <c r="AQ179" i="1" s="1"/>
  <c r="S235" i="1"/>
  <c r="AQ235" i="1" s="1"/>
  <c r="S50" i="1"/>
  <c r="AQ50" i="1" s="1"/>
  <c r="S231" i="1"/>
  <c r="AQ231" i="1" s="1"/>
  <c r="S262" i="1"/>
  <c r="AQ262" i="1" s="1"/>
  <c r="S45" i="1"/>
  <c r="AQ45" i="1" s="1"/>
  <c r="S153" i="1"/>
  <c r="AQ153" i="1" s="1"/>
  <c r="S126" i="1"/>
  <c r="AQ126" i="1" s="1"/>
  <c r="S12" i="1"/>
  <c r="AQ12" i="1" s="1"/>
  <c r="S268" i="1"/>
  <c r="AQ268" i="1" s="1"/>
  <c r="S131" i="1"/>
  <c r="AQ131" i="1" s="1"/>
  <c r="S66" i="1"/>
  <c r="AQ66" i="1" s="1"/>
  <c r="S19" i="1"/>
  <c r="AQ19" i="1" s="1"/>
  <c r="S51" i="1"/>
  <c r="AQ51" i="1" s="1"/>
  <c r="S290" i="1"/>
  <c r="AQ290" i="1" s="1"/>
  <c r="S13" i="1"/>
  <c r="AQ13" i="1" s="1"/>
  <c r="S256" i="1"/>
  <c r="AQ256" i="1" s="1"/>
  <c r="S190" i="1"/>
  <c r="AQ190" i="1" s="1"/>
  <c r="S232" i="1"/>
  <c r="AQ232" i="1" s="1"/>
  <c r="S169" i="1"/>
  <c r="AQ169" i="1" s="1"/>
  <c r="S11" i="1"/>
  <c r="AQ11" i="1" s="1"/>
  <c r="S82" i="1"/>
  <c r="AQ82" i="1" s="1"/>
  <c r="S8" i="1"/>
  <c r="AQ8" i="1" s="1"/>
  <c r="S228" i="1"/>
  <c r="AQ228" i="1" s="1"/>
  <c r="S62" i="1"/>
  <c r="AQ62" i="1" s="1"/>
  <c r="S100" i="1"/>
  <c r="AQ100" i="1" s="1"/>
  <c r="S49" i="1"/>
  <c r="AQ49" i="1" s="1"/>
  <c r="S247" i="1"/>
  <c r="AQ247" i="1" s="1"/>
  <c r="S236" i="1"/>
  <c r="AQ236" i="1" s="1"/>
  <c r="S243" i="1"/>
  <c r="AQ243" i="1" s="1"/>
  <c r="S67" i="1"/>
  <c r="AQ67" i="1" s="1"/>
  <c r="S109" i="1"/>
  <c r="AQ109" i="1" s="1"/>
  <c r="S16" i="1"/>
  <c r="AQ16" i="1" s="1"/>
  <c r="S195" i="1"/>
  <c r="AQ195" i="1" s="1"/>
  <c r="S206" i="1"/>
  <c r="AQ206" i="1" s="1"/>
  <c r="S261" i="1"/>
  <c r="AQ261" i="1" s="1"/>
  <c r="S136" i="1"/>
  <c r="AQ136" i="1" s="1"/>
  <c r="S293" i="1"/>
  <c r="AQ293" i="1" s="1"/>
  <c r="S263" i="1"/>
  <c r="AQ263" i="1" s="1"/>
  <c r="S129" i="1"/>
  <c r="AQ129" i="1" s="1"/>
  <c r="S216" i="1"/>
  <c r="AQ216" i="1" s="1"/>
  <c r="S180" i="1"/>
  <c r="AQ180" i="1" s="1"/>
  <c r="S5" i="1"/>
  <c r="AQ5" i="1" s="1"/>
  <c r="S24" i="1"/>
  <c r="AQ24" i="1" s="1"/>
  <c r="S252" i="1"/>
  <c r="AQ252" i="1" s="1"/>
  <c r="S154" i="1"/>
  <c r="AQ154" i="1" s="1"/>
  <c r="S44" i="1"/>
  <c r="AQ44" i="1" s="1"/>
  <c r="S88" i="1"/>
  <c r="AQ88" i="1" s="1"/>
  <c r="S122" i="1"/>
  <c r="AQ122" i="1" s="1"/>
  <c r="S93" i="1"/>
  <c r="AQ93" i="1" s="1"/>
  <c r="S112" i="1"/>
  <c r="AQ112" i="1" s="1"/>
  <c r="S176" i="1"/>
  <c r="AQ176" i="1" s="1"/>
  <c r="S187" i="1"/>
  <c r="AQ187" i="1" s="1"/>
  <c r="S265" i="1"/>
  <c r="AQ265" i="1" s="1"/>
  <c r="S181" i="1"/>
  <c r="AQ181" i="1" s="1"/>
  <c r="S15" i="1"/>
  <c r="AQ15" i="1" s="1"/>
  <c r="S282" i="1"/>
  <c r="AQ282" i="1" s="1"/>
  <c r="S248" i="1"/>
  <c r="AQ248" i="1" s="1"/>
  <c r="S84" i="1"/>
  <c r="AQ84" i="1" s="1"/>
  <c r="S91" i="1"/>
  <c r="AQ91" i="1" s="1"/>
  <c r="S17" i="1"/>
  <c r="AQ17" i="1" s="1"/>
  <c r="S299" i="1"/>
  <c r="AQ299" i="1" s="1"/>
  <c r="S117" i="1"/>
  <c r="AQ117" i="1" s="1"/>
  <c r="S287" i="1"/>
  <c r="AQ287" i="1" s="1"/>
  <c r="S35" i="1"/>
  <c r="AQ35" i="1" s="1"/>
  <c r="S107" i="1"/>
  <c r="AQ107" i="1" s="1"/>
  <c r="S210" i="1"/>
  <c r="AQ210" i="1" s="1"/>
  <c r="S198" i="1"/>
  <c r="AQ198" i="1" s="1"/>
  <c r="S246" i="1"/>
  <c r="AQ246" i="1" s="1"/>
  <c r="S272" i="1"/>
  <c r="AQ272" i="1" s="1"/>
  <c r="S68" i="1"/>
  <c r="AQ68" i="1" s="1"/>
  <c r="S218" i="1"/>
  <c r="AQ218" i="1" s="1"/>
  <c r="S224" i="1"/>
  <c r="AQ224" i="1" s="1"/>
  <c r="S295" i="1"/>
  <c r="AQ295" i="1" s="1"/>
  <c r="S214" i="1"/>
  <c r="AQ214" i="1" s="1"/>
  <c r="S137" i="1"/>
  <c r="AQ137" i="1" s="1"/>
  <c r="S133" i="1"/>
  <c r="AQ133" i="1" s="1"/>
  <c r="S230" i="1"/>
  <c r="AQ230" i="1" s="1"/>
  <c r="S143" i="1"/>
  <c r="AQ143" i="1" s="1"/>
  <c r="S33" i="1"/>
  <c r="AQ33" i="1" s="1"/>
  <c r="S241" i="1"/>
  <c r="AQ241" i="1" s="1"/>
  <c r="S116" i="1"/>
  <c r="AQ116" i="1" s="1"/>
  <c r="S280" i="1"/>
  <c r="AQ280" i="1" s="1"/>
  <c r="S157" i="1"/>
  <c r="AQ157" i="1" s="1"/>
  <c r="S175" i="1"/>
  <c r="AQ175" i="1" s="1"/>
  <c r="S113" i="1"/>
  <c r="AQ113" i="1" s="1"/>
  <c r="S125" i="1"/>
  <c r="AQ125" i="1" s="1"/>
  <c r="S10" i="1"/>
  <c r="AQ10" i="1" s="1"/>
  <c r="S177" i="1"/>
  <c r="AQ177" i="1" s="1"/>
  <c r="S267" i="1"/>
  <c r="AQ267" i="1" s="1"/>
  <c r="S40" i="1"/>
  <c r="AQ40" i="1" s="1"/>
  <c r="S55" i="1"/>
  <c r="AQ55" i="1" s="1"/>
  <c r="S69" i="1"/>
  <c r="AQ69" i="1" s="1"/>
  <c r="S189" i="1"/>
  <c r="AQ189" i="1" s="1"/>
  <c r="S138" i="1"/>
  <c r="AQ138" i="1" s="1"/>
  <c r="S172" i="1"/>
  <c r="AQ172" i="1" s="1"/>
  <c r="S219" i="1"/>
  <c r="AQ219" i="1" s="1"/>
  <c r="S81" i="1"/>
  <c r="AQ81" i="1" s="1"/>
  <c r="S249" i="1"/>
  <c r="AQ249" i="1" s="1"/>
  <c r="S85" i="1"/>
  <c r="AQ85" i="1" s="1"/>
  <c r="S166" i="1"/>
  <c r="AQ166" i="1" s="1"/>
  <c r="S162" i="1"/>
  <c r="AQ162" i="1" s="1"/>
  <c r="S191" i="1"/>
  <c r="AQ191" i="1" s="1"/>
  <c r="S140" i="1"/>
  <c r="AQ140" i="1" s="1"/>
  <c r="S298" i="1"/>
  <c r="AQ298" i="1" s="1"/>
  <c r="S119" i="1"/>
  <c r="AQ119" i="1" s="1"/>
  <c r="S53" i="1"/>
  <c r="AQ53" i="1" s="1"/>
  <c r="S118" i="1"/>
  <c r="AQ118" i="1" s="1"/>
  <c r="S229" i="1"/>
  <c r="AQ229" i="1" s="1"/>
  <c r="S141" i="1"/>
  <c r="AQ141" i="1" s="1"/>
  <c r="S92" i="1"/>
  <c r="AQ92" i="1" s="1"/>
  <c r="S63" i="1"/>
  <c r="AQ63" i="1" s="1"/>
  <c r="S20" i="1"/>
  <c r="AQ20" i="1" s="1"/>
  <c r="S101" i="1"/>
  <c r="AQ101" i="1" s="1"/>
  <c r="S77" i="1"/>
  <c r="AQ77" i="1" s="1"/>
  <c r="S58" i="1"/>
  <c r="AQ58" i="1" s="1"/>
  <c r="S274" i="1"/>
  <c r="AQ274" i="1" s="1"/>
  <c r="S47" i="1"/>
  <c r="AQ47" i="1" s="1"/>
  <c r="S98" i="1"/>
  <c r="AQ98" i="1" s="1"/>
  <c r="S89" i="1"/>
  <c r="AQ89" i="1" s="1"/>
  <c r="S34" i="1"/>
  <c r="AQ34" i="1" s="1"/>
  <c r="S2" i="1"/>
  <c r="AQ2" i="1" s="1"/>
  <c r="S28" i="1"/>
  <c r="AQ28" i="1" s="1"/>
  <c r="S87" i="1"/>
  <c r="AQ87" i="1" s="1"/>
  <c r="S21" i="1"/>
  <c r="AQ21" i="1" s="1"/>
  <c r="S108" i="1"/>
  <c r="AQ108" i="1" s="1"/>
  <c r="S150" i="1"/>
  <c r="AQ150" i="1" s="1"/>
  <c r="S170" i="1"/>
  <c r="AQ170" i="1" s="1"/>
  <c r="S227" i="1"/>
  <c r="AQ227" i="1" s="1"/>
  <c r="S48" i="1"/>
  <c r="AQ48" i="1" s="1"/>
  <c r="S135" i="1"/>
  <c r="AQ135" i="1" s="1"/>
  <c r="S244" i="1"/>
  <c r="AQ244" i="1" s="1"/>
  <c r="S200" i="1"/>
  <c r="AQ200" i="1" s="1"/>
  <c r="S271" i="1"/>
  <c r="AQ271" i="1" s="1"/>
  <c r="S204" i="1"/>
  <c r="AQ204" i="1" s="1"/>
  <c r="S283" i="1"/>
  <c r="AQ283" i="1" s="1"/>
  <c r="S145" i="1"/>
  <c r="AQ145" i="1" s="1"/>
  <c r="S78" i="1"/>
  <c r="AQ78" i="1" s="1"/>
  <c r="S300" i="1"/>
  <c r="AQ300" i="1" s="1"/>
  <c r="S221" i="1"/>
  <c r="AQ221" i="1" s="1"/>
  <c r="S242" i="1"/>
  <c r="AQ242" i="1" s="1"/>
  <c r="S9" i="1"/>
  <c r="AQ9" i="1" s="1"/>
  <c r="S97" i="1"/>
  <c r="AQ97" i="1" s="1"/>
  <c r="S61" i="1"/>
  <c r="AQ61" i="1" s="1"/>
  <c r="S167" i="1"/>
  <c r="AQ167" i="1" s="1"/>
  <c r="S238" i="1"/>
  <c r="AQ238" i="1" s="1"/>
  <c r="S18" i="1"/>
  <c r="AQ18" i="1" s="1"/>
  <c r="S197" i="1"/>
  <c r="AQ197" i="1" s="1"/>
  <c r="S297" i="1"/>
  <c r="AQ297" i="1" s="1"/>
  <c r="S83" i="1"/>
  <c r="AQ83" i="1" s="1"/>
  <c r="S57" i="1"/>
  <c r="AQ57" i="1" s="1"/>
  <c r="S155" i="1"/>
  <c r="AQ155" i="1" s="1"/>
  <c r="S132" i="1"/>
  <c r="AQ132" i="1" s="1"/>
  <c r="S38" i="1"/>
  <c r="AQ38" i="1" s="1"/>
  <c r="S104" i="1"/>
  <c r="AQ104" i="1" s="1"/>
  <c r="S174" i="1"/>
  <c r="AQ174" i="1" s="1"/>
  <c r="S123" i="1"/>
  <c r="AQ123" i="1" s="1"/>
  <c r="S146" i="1"/>
  <c r="AQ146" i="1" s="1"/>
  <c r="S56" i="1"/>
  <c r="AQ56" i="1" s="1"/>
  <c r="S234" i="1"/>
  <c r="AQ234" i="1" s="1"/>
  <c r="S37" i="1"/>
  <c r="AQ37" i="1" s="1"/>
  <c r="S114" i="1"/>
  <c r="AQ114" i="1" s="1"/>
  <c r="S186" i="1"/>
  <c r="AQ186" i="1" s="1"/>
  <c r="S168" i="1"/>
  <c r="AQ168" i="1" s="1"/>
  <c r="S41" i="1"/>
  <c r="AQ41" i="1" s="1"/>
  <c r="S184" i="1"/>
  <c r="AQ184" i="1" s="1"/>
  <c r="S134" i="1"/>
  <c r="AQ134" i="1" s="1"/>
  <c r="S147" i="1"/>
  <c r="AQ147" i="1" s="1"/>
  <c r="S31" i="1"/>
  <c r="AQ31" i="1" s="1"/>
  <c r="S222" i="1"/>
  <c r="AQ222" i="1" s="1"/>
  <c r="S173" i="1"/>
  <c r="AQ173" i="1" s="1"/>
  <c r="S257" i="1"/>
  <c r="AQ257" i="1" s="1"/>
  <c r="S182" i="1"/>
  <c r="AQ182" i="1" s="1"/>
  <c r="S286" i="1"/>
  <c r="AQ286" i="1" s="1"/>
  <c r="S223" i="1"/>
  <c r="AQ223" i="1" s="1"/>
  <c r="S27" i="1"/>
  <c r="AQ27" i="1" s="1"/>
  <c r="S301" i="1"/>
  <c r="AQ301" i="1" s="1"/>
  <c r="S277" i="1"/>
  <c r="AQ277" i="1" s="1"/>
  <c r="S178" i="1"/>
  <c r="AQ178" i="1" s="1"/>
  <c r="S102" i="1"/>
  <c r="AQ102" i="1" s="1"/>
  <c r="S65" i="1"/>
  <c r="AQ65" i="1" s="1"/>
  <c r="S121" i="1"/>
  <c r="AQ121" i="1" s="1"/>
  <c r="S202" i="1"/>
  <c r="AQ202" i="1" s="1"/>
  <c r="S171" i="1"/>
  <c r="AQ171" i="1" s="1"/>
  <c r="S196" i="1"/>
  <c r="AQ196" i="1" s="1"/>
  <c r="S42" i="1"/>
  <c r="AQ42" i="1" s="1"/>
  <c r="S294" i="1"/>
  <c r="AQ294" i="1" s="1"/>
  <c r="S72" i="1"/>
  <c r="AQ72" i="1" s="1"/>
  <c r="S213" i="1"/>
  <c r="AQ213" i="1" s="1"/>
  <c r="S156" i="1"/>
  <c r="AQ156" i="1" s="1"/>
  <c r="S163" i="1"/>
  <c r="AQ163" i="1" s="1"/>
  <c r="S39" i="1"/>
  <c r="AQ39" i="1" s="1"/>
  <c r="S164" i="1"/>
  <c r="AQ164" i="1" s="1"/>
  <c r="S52" i="1"/>
  <c r="AQ52" i="1" s="1"/>
  <c r="S99" i="1"/>
  <c r="AQ99" i="1" s="1"/>
  <c r="S95" i="1"/>
  <c r="AQ95" i="1" s="1"/>
  <c r="S217" i="1"/>
  <c r="AQ217" i="1" s="1"/>
  <c r="S251" i="1"/>
  <c r="AQ251" i="1" s="1"/>
  <c r="S36" i="1"/>
  <c r="AQ36" i="1" s="1"/>
  <c r="S4" i="1"/>
  <c r="AQ4" i="1" s="1"/>
  <c r="S185" i="1"/>
  <c r="AQ185" i="1" s="1"/>
  <c r="S6" i="1"/>
  <c r="AQ6" i="1" s="1"/>
  <c r="S110" i="1"/>
  <c r="AQ110" i="1" s="1"/>
  <c r="S90" i="1"/>
  <c r="AQ90" i="1" s="1"/>
  <c r="S273" i="1"/>
  <c r="AQ273" i="1" s="1"/>
  <c r="S203" i="1"/>
  <c r="AQ203" i="1" s="1"/>
  <c r="S239" i="1"/>
  <c r="AQ239" i="1" s="1"/>
  <c r="S127" i="1"/>
  <c r="AQ127" i="1" s="1"/>
  <c r="S292" i="1"/>
  <c r="AQ292" i="1" s="1"/>
  <c r="S7" i="1"/>
  <c r="AQ7" i="1" s="1"/>
  <c r="S296" i="1"/>
  <c r="AQ296" i="1" s="1"/>
  <c r="S281" i="1"/>
  <c r="AQ281" i="1" s="1"/>
  <c r="S25" i="1"/>
  <c r="AQ25" i="1" s="1"/>
  <c r="S161" i="1"/>
  <c r="AQ161" i="1" s="1"/>
  <c r="S288" i="1"/>
  <c r="AQ288" i="1" s="1"/>
  <c r="S79" i="1"/>
  <c r="AQ79" i="1" s="1"/>
  <c r="S279" i="1"/>
  <c r="AQ279" i="1" s="1"/>
  <c r="S192" i="1"/>
  <c r="AQ192" i="1" s="1"/>
  <c r="S215" i="1"/>
  <c r="AQ215" i="1" s="1"/>
  <c r="S64" i="1"/>
  <c r="AQ64" i="1" s="1"/>
  <c r="S29" i="1"/>
  <c r="AQ29" i="1" s="1"/>
  <c r="S250" i="1"/>
  <c r="AQ250" i="1" s="1"/>
  <c r="S54" i="1"/>
  <c r="AQ54" i="1" s="1"/>
  <c r="S278" i="1"/>
  <c r="AQ278" i="1" s="1"/>
  <c r="S22" i="1"/>
  <c r="AQ22" i="1" s="1"/>
  <c r="S183" i="1"/>
  <c r="AQ183" i="1" s="1"/>
  <c r="S220" i="1"/>
  <c r="AQ220" i="1" s="1"/>
  <c r="S284" i="1"/>
  <c r="AQ284" i="1" s="1"/>
  <c r="S240" i="1"/>
  <c r="AQ240" i="1" s="1"/>
  <c r="S106" i="1"/>
  <c r="AQ106" i="1" s="1"/>
  <c r="S211" i="1"/>
  <c r="AQ211" i="1" s="1"/>
  <c r="S73" i="1"/>
  <c r="AQ73" i="1" s="1"/>
  <c r="S255" i="1"/>
  <c r="AQ255" i="1" s="1"/>
  <c r="S103" i="1"/>
  <c r="AQ103" i="1" s="1"/>
  <c r="S193" i="1"/>
  <c r="AQ193" i="1" s="1"/>
  <c r="S142" i="1"/>
  <c r="AQ142" i="1" s="1"/>
  <c r="S165" i="1"/>
  <c r="AQ165" i="1" s="1"/>
  <c r="S264" i="1"/>
  <c r="AQ264" i="1" s="1"/>
  <c r="S233" i="1"/>
  <c r="AQ233" i="1" s="1"/>
  <c r="S151" i="1"/>
  <c r="AQ151" i="1" s="1"/>
  <c r="S212" i="1"/>
  <c r="AQ212" i="1" s="1"/>
  <c r="S254" i="1"/>
  <c r="AQ254" i="1" s="1"/>
  <c r="S245" i="1"/>
  <c r="AQ245" i="1" s="1"/>
  <c r="S3" i="1"/>
  <c r="AQ3" i="1" s="1"/>
  <c r="S152" i="1"/>
  <c r="AQ152" i="1" s="1"/>
  <c r="S60" i="1"/>
  <c r="AQ60" i="1" s="1"/>
  <c r="S269" i="1"/>
  <c r="AQ269" i="1" s="1"/>
  <c r="S111" i="1"/>
  <c r="AQ111" i="1" s="1"/>
  <c r="S237" i="1"/>
  <c r="AQ237" i="1" s="1"/>
  <c r="S59" i="1"/>
  <c r="AQ59" i="1" s="1"/>
  <c r="S144" i="1"/>
  <c r="AQ144" i="1" s="1"/>
  <c r="S128" i="1"/>
  <c r="AQ128" i="1" s="1"/>
  <c r="S289" i="1"/>
  <c r="AQ289" i="1" s="1"/>
  <c r="S46" i="1"/>
  <c r="AQ46" i="1" s="1"/>
  <c r="S124" i="1"/>
  <c r="AQ124" i="1" s="1"/>
  <c r="S86" i="1"/>
  <c r="AQ86" i="1" s="1"/>
  <c r="S226" i="1"/>
  <c r="AQ226" i="1" s="1"/>
  <c r="S96" i="1"/>
  <c r="AQ96" i="1" s="1"/>
  <c r="S130" i="1"/>
  <c r="AQ130" i="1" s="1"/>
  <c r="S285" i="1"/>
  <c r="AQ285" i="1" s="1"/>
  <c r="S158" i="1"/>
  <c r="AQ158" i="1" s="1"/>
  <c r="S188" i="1"/>
  <c r="AQ188" i="1" s="1"/>
  <c r="S30" i="1"/>
  <c r="AQ30" i="1" s="1"/>
  <c r="S94" i="1"/>
  <c r="AQ94" i="1" s="1"/>
  <c r="S270" i="1"/>
  <c r="AQ270" i="1" s="1"/>
  <c r="S205" i="1"/>
  <c r="AQ205" i="1" s="1"/>
  <c r="S159" i="1"/>
  <c r="AQ159" i="1" s="1"/>
  <c r="AC166" i="1"/>
  <c r="AC240" i="1"/>
  <c r="AC299" i="1"/>
  <c r="AC29" i="1"/>
  <c r="AC122" i="1"/>
  <c r="AC242" i="1"/>
  <c r="AC208" i="1"/>
  <c r="AC278" i="1"/>
  <c r="AC6" i="1"/>
  <c r="AC293" i="1"/>
  <c r="AC298" i="1"/>
  <c r="AC292" i="1"/>
  <c r="AC239" i="1"/>
  <c r="AC234" i="1"/>
  <c r="AC13" i="1"/>
  <c r="AC241" i="1"/>
  <c r="AC289" i="1"/>
  <c r="AC12" i="1"/>
  <c r="AC17" i="1"/>
  <c r="AC7" i="1"/>
  <c r="AC106" i="1"/>
  <c r="AC238" i="1"/>
  <c r="AC279" i="1"/>
  <c r="AC15" i="1"/>
  <c r="AC31" i="1"/>
  <c r="AC243" i="1"/>
  <c r="AC291" i="1"/>
  <c r="AC236" i="1"/>
  <c r="AC174" i="1"/>
  <c r="AC167" i="1"/>
  <c r="AC14" i="1"/>
  <c r="AC32" i="1"/>
  <c r="AC9" i="1"/>
  <c r="AC16" i="1"/>
  <c r="AC8" i="1"/>
  <c r="AC179" i="1"/>
  <c r="AC275" i="1"/>
  <c r="AC30" i="1"/>
  <c r="AC52" i="1"/>
  <c r="AC285" i="1"/>
  <c r="AC209" i="1"/>
  <c r="AC207" i="1"/>
  <c r="AC181" i="1"/>
  <c r="AC109" i="1"/>
  <c r="AC139" i="1"/>
  <c r="AC271" i="1"/>
  <c r="AC53" i="1"/>
  <c r="AC120" i="1"/>
  <c r="AC272" i="1"/>
  <c r="AC60" i="1"/>
  <c r="AC67" i="1"/>
  <c r="AC180" i="1"/>
  <c r="AC171" i="1"/>
  <c r="AC276" i="1"/>
  <c r="AC170" i="1"/>
  <c r="AC68" i="1"/>
  <c r="AC233" i="1"/>
  <c r="AC105" i="1"/>
  <c r="AC168" i="1"/>
  <c r="AC235" i="1"/>
  <c r="AC169" i="1"/>
  <c r="AC237" i="1"/>
  <c r="AC121" i="1"/>
  <c r="AC290" i="1"/>
  <c r="AC140" i="1"/>
  <c r="AC173" i="1"/>
  <c r="AC172" i="1"/>
  <c r="AC99" i="1"/>
  <c r="AC2" i="1"/>
  <c r="AC229" i="1"/>
  <c r="AC230" i="1"/>
  <c r="AC123" i="1"/>
  <c r="AC100" i="1"/>
  <c r="AC98" i="1"/>
  <c r="AC101" i="1"/>
  <c r="AC203" i="1"/>
  <c r="AC226" i="1"/>
  <c r="AC205" i="1"/>
  <c r="AC265" i="1"/>
  <c r="AC204" i="1"/>
  <c r="AC206" i="1"/>
  <c r="AC57" i="1"/>
  <c r="AC162" i="1"/>
  <c r="AC201" i="1"/>
  <c r="AC135" i="1"/>
  <c r="AC137" i="1"/>
  <c r="AC223" i="1"/>
  <c r="AC255" i="1"/>
  <c r="AC76" i="1"/>
  <c r="AC72" i="1"/>
  <c r="AC159" i="1"/>
  <c r="AC273" i="1"/>
  <c r="AC266" i="1"/>
  <c r="AC160" i="1"/>
  <c r="AC42" i="1"/>
  <c r="AC300" i="1"/>
  <c r="AC295" i="1"/>
  <c r="AC225" i="1"/>
  <c r="AC296" i="1"/>
  <c r="AC221" i="1"/>
  <c r="AC202" i="1"/>
  <c r="AC257" i="1"/>
  <c r="AC134" i="1"/>
  <c r="AC294" i="1"/>
  <c r="AC58" i="1"/>
  <c r="AC74" i="1"/>
  <c r="AC256" i="1"/>
  <c r="AC222" i="1"/>
  <c r="AC211" i="1"/>
  <c r="AC301" i="1"/>
  <c r="AC258" i="1"/>
  <c r="AC197" i="1"/>
  <c r="AC297" i="1"/>
  <c r="AC97" i="1"/>
  <c r="AC198" i="1"/>
  <c r="AC161" i="1"/>
  <c r="AC274" i="1"/>
  <c r="AC195" i="1"/>
  <c r="AC75" i="1"/>
  <c r="AC136" i="1"/>
  <c r="AC224" i="1"/>
  <c r="AC78" i="1"/>
  <c r="AC147" i="1"/>
  <c r="AC77" i="1"/>
  <c r="AC73" i="1"/>
  <c r="AC196" i="1"/>
  <c r="AC71" i="1"/>
  <c r="AC200" i="1"/>
  <c r="AC199" i="1"/>
  <c r="AC59" i="1"/>
  <c r="AC138" i="1"/>
  <c r="AC3" i="1"/>
  <c r="AC41" i="1"/>
  <c r="AC244" i="1"/>
  <c r="AC118" i="1"/>
  <c r="AC227" i="1"/>
  <c r="AC210" i="1"/>
  <c r="AC117" i="1"/>
  <c r="AC116" i="1"/>
  <c r="AC4" i="1"/>
  <c r="AC46" i="1"/>
  <c r="AC245" i="1"/>
  <c r="AC228" i="1"/>
  <c r="AC45" i="1"/>
  <c r="AC119" i="1"/>
  <c r="AC87" i="1"/>
  <c r="AC115" i="1"/>
  <c r="AC280" i="1"/>
  <c r="AC83" i="1"/>
  <c r="AC220" i="1"/>
  <c r="AC5" i="1"/>
  <c r="AC80" i="1"/>
  <c r="AC281" i="1"/>
  <c r="AC82" i="1"/>
  <c r="AC91" i="1"/>
  <c r="AC283" i="1"/>
  <c r="AC130" i="1"/>
  <c r="AC104" i="1"/>
  <c r="AC85" i="1"/>
  <c r="AC81" i="1"/>
  <c r="AC182" i="1"/>
  <c r="AC84" i="1"/>
  <c r="AC129" i="1"/>
  <c r="AC86" i="1"/>
  <c r="AC143" i="1"/>
  <c r="AC79" i="1"/>
  <c r="AC264" i="1"/>
  <c r="AC231" i="1"/>
  <c r="AC232" i="1"/>
  <c r="AC282" i="1"/>
  <c r="AC284" i="1"/>
  <c r="AC270" i="1"/>
  <c r="AC131" i="1"/>
  <c r="AC40" i="1"/>
  <c r="AC111" i="1"/>
  <c r="AC184" i="1"/>
  <c r="AC219" i="1"/>
  <c r="AC268" i="1"/>
  <c r="AC110" i="1"/>
  <c r="AC132" i="1"/>
  <c r="AC92" i="1"/>
  <c r="AC267" i="1"/>
  <c r="AC94" i="1"/>
  <c r="AC49" i="1"/>
  <c r="AC141" i="1"/>
  <c r="AC88" i="1"/>
  <c r="AC183" i="1"/>
  <c r="AC10" i="1"/>
  <c r="AC38" i="1"/>
  <c r="AC269" i="1"/>
  <c r="AC112" i="1"/>
  <c r="AC48" i="1"/>
  <c r="AC218" i="1"/>
  <c r="AC90" i="1"/>
  <c r="AC93" i="1"/>
  <c r="AC11" i="1"/>
  <c r="AC39" i="1"/>
  <c r="AC47" i="1"/>
  <c r="AC89" i="1"/>
  <c r="AC163" i="1"/>
  <c r="AC158" i="1"/>
  <c r="AC288" i="1"/>
  <c r="AC192" i="1"/>
  <c r="AC286" i="1"/>
  <c r="AC107" i="1"/>
  <c r="AC50" i="1"/>
  <c r="AC22" i="1"/>
  <c r="AC145" i="1"/>
  <c r="AC262" i="1"/>
  <c r="AC21" i="1"/>
  <c r="AC193" i="1"/>
  <c r="AC165" i="1"/>
  <c r="AC186" i="1"/>
  <c r="AC191" i="1"/>
  <c r="AC287" i="1"/>
  <c r="AC187" i="1"/>
  <c r="AC69" i="1"/>
  <c r="AC194" i="1"/>
  <c r="AC61" i="1"/>
  <c r="AC261" i="1"/>
  <c r="AC20" i="1"/>
  <c r="AC108" i="1"/>
  <c r="AC248" i="1"/>
  <c r="AC44" i="1"/>
  <c r="AC252" i="1"/>
  <c r="AC215" i="1"/>
  <c r="AC151" i="1"/>
  <c r="AC254" i="1"/>
  <c r="AC249" i="1"/>
  <c r="AC263" i="1"/>
  <c r="AC18" i="1"/>
  <c r="AC51" i="1"/>
  <c r="AC126" i="1"/>
  <c r="AC150" i="1"/>
  <c r="AC156" i="1"/>
  <c r="AC102" i="1"/>
  <c r="AC56" i="1"/>
  <c r="AC95" i="1"/>
  <c r="AC70" i="1"/>
  <c r="AC114" i="1"/>
  <c r="AC55" i="1"/>
  <c r="AC65" i="1"/>
  <c r="AC124" i="1"/>
  <c r="AC28" i="1"/>
  <c r="AC26" i="1"/>
  <c r="AC24" i="1"/>
  <c r="AC37" i="1"/>
  <c r="AC113" i="1"/>
  <c r="AC54" i="1"/>
  <c r="AC149" i="1"/>
  <c r="AC127" i="1"/>
  <c r="AC259" i="1"/>
  <c r="AC125" i="1"/>
  <c r="AC213" i="1"/>
  <c r="AC154" i="1"/>
  <c r="AC164" i="1"/>
  <c r="AC217" i="1"/>
  <c r="AC188" i="1"/>
  <c r="AC253" i="1"/>
  <c r="AC152" i="1"/>
  <c r="AC247" i="1"/>
  <c r="AC43" i="1"/>
  <c r="AC27" i="1"/>
  <c r="AC25" i="1"/>
  <c r="AC214" i="1"/>
  <c r="AC251" i="1"/>
  <c r="AC250" i="1"/>
  <c r="AC64" i="1"/>
  <c r="AC246" i="1"/>
  <c r="AC216" i="1"/>
  <c r="AC33" i="1"/>
  <c r="AC157" i="1"/>
  <c r="AC178" i="1"/>
  <c r="AC260" i="1"/>
  <c r="AC153" i="1"/>
  <c r="AC142" i="1"/>
  <c r="AC35" i="1"/>
  <c r="AC62" i="1"/>
  <c r="AC146" i="1"/>
  <c r="AC148" i="1"/>
  <c r="AC190" i="1"/>
  <c r="AC128" i="1"/>
  <c r="AC66" i="1"/>
  <c r="AC23" i="1"/>
  <c r="AC103" i="1"/>
  <c r="AC212" i="1"/>
  <c r="AC175" i="1"/>
  <c r="AC189" i="1"/>
  <c r="AC63" i="1"/>
  <c r="AC34" i="1"/>
  <c r="AC144" i="1"/>
  <c r="AC19" i="1"/>
  <c r="AC36" i="1"/>
  <c r="AC177" i="1"/>
  <c r="AC176" i="1"/>
  <c r="AC185" i="1"/>
  <c r="AC133" i="1"/>
  <c r="AC155" i="1"/>
  <c r="AC96" i="1"/>
  <c r="AC277" i="1"/>
  <c r="C3" i="4" l="1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D2" i="4"/>
  <c r="E2" i="4"/>
  <c r="F2" i="4"/>
  <c r="G2" i="4"/>
  <c r="H2" i="4"/>
  <c r="I2" i="4"/>
  <c r="H19" i="2"/>
  <c r="H6" i="2" s="1"/>
  <c r="AP20" i="1" l="1"/>
  <c r="AP277" i="1"/>
  <c r="AP111" i="1"/>
  <c r="AP265" i="1"/>
  <c r="AP167" i="1"/>
  <c r="AP52" i="1"/>
  <c r="AP63" i="1"/>
  <c r="AP105" i="1"/>
  <c r="AP172" i="1"/>
  <c r="AP116" i="1"/>
  <c r="AP135" i="1"/>
  <c r="AP160" i="1"/>
  <c r="AP134" i="1"/>
  <c r="AP297" i="1"/>
  <c r="AP244" i="1"/>
  <c r="AP223" i="1"/>
  <c r="AP4" i="1"/>
  <c r="AP239" i="1"/>
  <c r="AP39" i="1"/>
  <c r="AP264" i="1"/>
  <c r="AP219" i="1"/>
  <c r="AP88" i="1"/>
  <c r="AP93" i="1"/>
  <c r="AP18" i="1"/>
  <c r="AP91" i="1"/>
  <c r="AP7" i="1"/>
  <c r="AP299" i="1"/>
  <c r="AP258" i="1"/>
  <c r="AP149" i="1"/>
  <c r="AP253" i="1"/>
  <c r="AP246" i="1"/>
  <c r="AP35" i="1"/>
  <c r="AP212" i="1"/>
  <c r="AP176" i="1"/>
  <c r="AP211" i="1"/>
  <c r="AP112" i="1"/>
  <c r="AP162" i="1"/>
  <c r="AP14" i="1"/>
  <c r="AP209" i="1"/>
  <c r="AP60" i="1"/>
  <c r="AP168" i="1"/>
  <c r="AP99" i="1"/>
  <c r="AP195" i="1"/>
  <c r="AP5" i="1"/>
  <c r="AP42" i="1"/>
  <c r="AP226" i="1"/>
  <c r="AP97" i="1"/>
  <c r="AP147" i="1"/>
  <c r="AP221" i="1"/>
  <c r="AP46" i="1"/>
  <c r="AP238" i="1"/>
  <c r="AP227" i="1"/>
  <c r="AP232" i="1"/>
  <c r="AP163" i="1"/>
  <c r="AP263" i="1"/>
  <c r="AP165" i="1"/>
  <c r="AP29" i="1"/>
  <c r="AP270" i="1"/>
  <c r="AP85" i="1"/>
  <c r="AP243" i="1"/>
  <c r="AP65" i="1"/>
  <c r="AP127" i="1"/>
  <c r="AP229" i="1"/>
  <c r="AP200" i="1"/>
  <c r="AP62" i="1"/>
  <c r="AP175" i="1"/>
  <c r="AP133" i="1"/>
  <c r="AP174" i="1"/>
  <c r="AP266" i="1"/>
  <c r="AP136" i="1"/>
  <c r="AP70" i="1"/>
  <c r="AP203" i="1"/>
  <c r="AP22" i="1"/>
  <c r="AP159" i="1"/>
  <c r="AP114" i="1"/>
  <c r="AP207" i="1"/>
  <c r="AP64" i="1"/>
  <c r="AP132" i="1"/>
  <c r="AP2" i="1"/>
  <c r="AP196" i="1"/>
  <c r="AP255" i="1"/>
  <c r="AP69" i="1"/>
  <c r="AP74" i="1"/>
  <c r="AP198" i="1"/>
  <c r="AP245" i="1"/>
  <c r="AP222" i="1"/>
  <c r="AP126" i="1"/>
  <c r="AP248" i="1"/>
  <c r="AP25" i="1"/>
  <c r="AP282" i="1"/>
  <c r="AP110" i="1"/>
  <c r="AP242" i="1"/>
  <c r="AP192" i="1"/>
  <c r="AP45" i="1"/>
  <c r="AP268" i="1"/>
  <c r="AP3" i="1"/>
  <c r="AP215" i="1"/>
  <c r="AP124" i="1"/>
  <c r="AP259" i="1"/>
  <c r="AP247" i="1"/>
  <c r="AP216" i="1"/>
  <c r="AP146" i="1"/>
  <c r="AP182" i="1"/>
  <c r="AP155" i="1"/>
  <c r="AP12" i="1"/>
  <c r="AP119" i="1"/>
  <c r="AP90" i="1"/>
  <c r="AP67" i="1"/>
  <c r="AP202" i="1"/>
  <c r="AP21" i="1"/>
  <c r="AP151" i="1"/>
  <c r="AP16" i="1"/>
  <c r="AP181" i="1"/>
  <c r="AP180" i="1"/>
  <c r="AP158" i="1"/>
  <c r="AP27" i="1"/>
  <c r="AP72" i="1"/>
  <c r="AP76" i="1"/>
  <c r="AP225" i="1"/>
  <c r="AP224" i="1"/>
  <c r="AP300" i="1"/>
  <c r="AP73" i="1"/>
  <c r="AP292" i="1"/>
  <c r="AP228" i="1"/>
  <c r="AP249" i="1"/>
  <c r="AP84" i="1"/>
  <c r="AP284" i="1"/>
  <c r="AP272" i="1"/>
  <c r="AP241" i="1"/>
  <c r="AP47" i="1"/>
  <c r="AP273" i="1"/>
  <c r="AP106" i="1"/>
  <c r="AP293" i="1"/>
  <c r="AP59" i="1"/>
  <c r="AP95" i="1"/>
  <c r="AP125" i="1"/>
  <c r="AP43" i="1"/>
  <c r="AP33" i="1"/>
  <c r="AP190" i="1"/>
  <c r="AP34" i="1"/>
  <c r="AP96" i="1"/>
  <c r="AP254" i="1"/>
  <c r="AP173" i="1"/>
  <c r="AP281" i="1"/>
  <c r="AP38" i="1"/>
  <c r="AP287" i="1"/>
  <c r="AP188" i="1"/>
  <c r="AP208" i="1"/>
  <c r="AP31" i="1"/>
  <c r="AP150" i="1"/>
  <c r="AP36" i="1"/>
  <c r="AP117" i="1"/>
  <c r="AP171" i="1"/>
  <c r="AP237" i="1"/>
  <c r="AP235" i="1"/>
  <c r="AP77" i="1"/>
  <c r="AP256" i="1"/>
  <c r="AP296" i="1"/>
  <c r="AP48" i="1"/>
  <c r="AP274" i="1"/>
  <c r="AP262" i="1"/>
  <c r="AP118" i="1"/>
  <c r="AP283" i="1"/>
  <c r="AP44" i="1"/>
  <c r="AP129" i="1"/>
  <c r="AP15" i="1"/>
  <c r="AP92" i="1"/>
  <c r="AP184" i="1"/>
  <c r="AP89" i="1"/>
  <c r="AP278" i="1"/>
  <c r="AP17" i="1"/>
  <c r="AP80" i="1"/>
  <c r="AP102" i="1"/>
  <c r="AP26" i="1"/>
  <c r="AP213" i="1"/>
  <c r="AP152" i="1"/>
  <c r="AP178" i="1"/>
  <c r="AP128" i="1"/>
  <c r="AP144" i="1"/>
  <c r="AP53" i="1"/>
  <c r="AP201" i="1"/>
  <c r="AP210" i="1"/>
  <c r="AP141" i="1"/>
  <c r="AP156" i="1"/>
  <c r="AP103" i="1"/>
  <c r="AP109" i="1"/>
  <c r="AP108" i="1"/>
  <c r="AP205" i="1"/>
  <c r="AP291" i="1"/>
  <c r="AP179" i="1"/>
  <c r="AP139" i="1"/>
  <c r="AP276" i="1"/>
  <c r="AP121" i="1"/>
  <c r="AP100" i="1"/>
  <c r="AP57" i="1"/>
  <c r="AP122" i="1"/>
  <c r="AP295" i="1"/>
  <c r="AP137" i="1"/>
  <c r="AP301" i="1"/>
  <c r="AP71" i="1"/>
  <c r="AP186" i="1"/>
  <c r="AP87" i="1"/>
  <c r="AP220" i="1"/>
  <c r="AP86" i="1"/>
  <c r="AP145" i="1"/>
  <c r="AP267" i="1"/>
  <c r="AP183" i="1"/>
  <c r="AP169" i="1"/>
  <c r="AP288" i="1"/>
  <c r="AP10" i="1"/>
  <c r="AP82" i="1"/>
  <c r="AP8" i="1"/>
  <c r="AP230" i="1"/>
  <c r="AP154" i="1"/>
  <c r="AP214" i="1"/>
  <c r="AP79" i="1"/>
  <c r="AP66" i="1"/>
  <c r="AP19" i="1"/>
  <c r="AP30" i="1"/>
  <c r="AP101" i="1"/>
  <c r="AP130" i="1"/>
  <c r="AP41" i="1"/>
  <c r="AP6" i="1"/>
  <c r="AP142" i="1"/>
  <c r="AP83" i="1"/>
  <c r="AP13" i="1"/>
  <c r="AP204" i="1"/>
  <c r="AP236" i="1"/>
  <c r="AP275" i="1"/>
  <c r="AP271" i="1"/>
  <c r="AP170" i="1"/>
  <c r="AP140" i="1"/>
  <c r="AP98" i="1"/>
  <c r="AP58" i="1"/>
  <c r="AP50" i="1"/>
  <c r="AP280" i="1"/>
  <c r="AP138" i="1"/>
  <c r="AP75" i="1"/>
  <c r="AP261" i="1"/>
  <c r="AP187" i="1"/>
  <c r="AP115" i="1"/>
  <c r="AP40" i="1"/>
  <c r="AP143" i="1"/>
  <c r="AP104" i="1"/>
  <c r="AP28" i="1"/>
  <c r="AP218" i="1"/>
  <c r="AP191" i="1"/>
  <c r="AP286" i="1"/>
  <c r="AP11" i="1"/>
  <c r="AP81" i="1"/>
  <c r="AP251" i="1"/>
  <c r="AP37" i="1"/>
  <c r="AP217" i="1"/>
  <c r="AP56" i="1"/>
  <c r="AP153" i="1"/>
  <c r="AP23" i="1"/>
  <c r="AP260" i="1"/>
  <c r="AP206" i="1"/>
  <c r="AP233" i="1"/>
  <c r="AP55" i="1"/>
  <c r="AP240" i="1"/>
  <c r="AP194" i="1"/>
  <c r="AP54" i="1"/>
  <c r="AP177" i="1"/>
  <c r="AP185" i="1"/>
  <c r="AP298" i="1"/>
  <c r="AP231" i="1"/>
  <c r="AP294" i="1"/>
  <c r="AP285" i="1"/>
  <c r="AP189" i="1"/>
  <c r="AP61" i="1"/>
  <c r="AP289" i="1"/>
  <c r="AP51" i="1"/>
  <c r="AP32" i="1"/>
  <c r="AP148" i="1"/>
  <c r="AP269" i="1"/>
  <c r="AP252" i="1"/>
  <c r="AP257" i="1"/>
  <c r="AP161" i="1"/>
  <c r="AP120" i="1"/>
  <c r="AP157" i="1"/>
  <c r="AP166" i="1"/>
  <c r="AP199" i="1"/>
  <c r="AP78" i="1"/>
  <c r="AP107" i="1"/>
  <c r="AP113" i="1"/>
  <c r="AP193" i="1"/>
  <c r="AP234" i="1"/>
  <c r="AP123" i="1"/>
  <c r="AP197" i="1"/>
  <c r="AP164" i="1"/>
  <c r="AP279" i="1"/>
  <c r="AP94" i="1"/>
  <c r="AP290" i="1"/>
  <c r="AP131" i="1"/>
  <c r="AP9" i="1"/>
  <c r="AP49" i="1"/>
  <c r="AP24" i="1"/>
  <c r="AP68" i="1"/>
  <c r="AP250" i="1"/>
  <c r="I6" i="2"/>
  <c r="G155" i="1"/>
  <c r="G34" i="1"/>
  <c r="G128" i="1"/>
  <c r="G260" i="1"/>
  <c r="G251" i="1"/>
  <c r="G188" i="1"/>
  <c r="G149" i="1"/>
  <c r="G65" i="1"/>
  <c r="G150" i="1"/>
  <c r="G215" i="1"/>
  <c r="G194" i="1"/>
  <c r="G21" i="1"/>
  <c r="G288" i="1"/>
  <c r="G90" i="1"/>
  <c r="G88" i="1"/>
  <c r="G268" i="1"/>
  <c r="G282" i="1"/>
  <c r="G84" i="1"/>
  <c r="G82" i="1"/>
  <c r="G87" i="1"/>
  <c r="G117" i="1"/>
  <c r="G59" i="1"/>
  <c r="G78" i="1"/>
  <c r="G97" i="1"/>
  <c r="G74" i="1"/>
  <c r="G225" i="1"/>
  <c r="G72" i="1"/>
  <c r="B2" i="4"/>
  <c r="B3" i="4"/>
  <c r="G144" i="1"/>
  <c r="G153" i="1"/>
  <c r="G253" i="1"/>
  <c r="G124" i="1"/>
  <c r="G151" i="1"/>
  <c r="G61" i="1"/>
  <c r="G192" i="1"/>
  <c r="G284" i="1"/>
  <c r="B4" i="4"/>
  <c r="G96" i="1"/>
  <c r="G66" i="1"/>
  <c r="G250" i="1"/>
  <c r="J250" i="1" s="1"/>
  <c r="AO250" i="1" s="1"/>
  <c r="G127" i="1"/>
  <c r="G156" i="1"/>
  <c r="G193" i="1"/>
  <c r="G93" i="1"/>
  <c r="G183" i="1"/>
  <c r="G110" i="1"/>
  <c r="G129" i="1"/>
  <c r="B5" i="4"/>
  <c r="G176" i="1"/>
  <c r="G175" i="1"/>
  <c r="J175" i="1" s="1"/>
  <c r="AO175" i="1" s="1"/>
  <c r="G146" i="1"/>
  <c r="G33" i="1"/>
  <c r="G27" i="1"/>
  <c r="G154" i="1"/>
  <c r="G37" i="1"/>
  <c r="G70" i="1"/>
  <c r="G18" i="1"/>
  <c r="G248" i="1"/>
  <c r="G287" i="1"/>
  <c r="G22" i="1"/>
  <c r="G89" i="1"/>
  <c r="G112" i="1"/>
  <c r="G94" i="1"/>
  <c r="G111" i="1"/>
  <c r="G264" i="1"/>
  <c r="G85" i="1"/>
  <c r="G5" i="1"/>
  <c r="G228" i="1"/>
  <c r="G118" i="1"/>
  <c r="G71" i="1"/>
  <c r="G75" i="1"/>
  <c r="G258" i="1"/>
  <c r="G134" i="1"/>
  <c r="G42" i="1"/>
  <c r="G223" i="1"/>
  <c r="G265" i="1"/>
  <c r="G230" i="1"/>
  <c r="G121" i="1"/>
  <c r="G170" i="1"/>
  <c r="G53" i="1"/>
  <c r="G52" i="1"/>
  <c r="G14" i="1"/>
  <c r="G279" i="1"/>
  <c r="G13" i="1"/>
  <c r="G208" i="1"/>
  <c r="G166" i="1"/>
  <c r="G190" i="1"/>
  <c r="G214" i="1"/>
  <c r="G55" i="1"/>
  <c r="G69" i="1"/>
  <c r="G262" i="1"/>
  <c r="G218" i="1"/>
  <c r="G219" i="1"/>
  <c r="G232" i="1"/>
  <c r="G182" i="1"/>
  <c r="G281" i="1"/>
  <c r="G119" i="1"/>
  <c r="G210" i="1"/>
  <c r="G199" i="1"/>
  <c r="G224" i="1"/>
  <c r="G297" i="1"/>
  <c r="G58" i="1"/>
  <c r="G295" i="1"/>
  <c r="G76" i="1"/>
  <c r="G206" i="1"/>
  <c r="G100" i="1"/>
  <c r="G140" i="1"/>
  <c r="G233" i="1"/>
  <c r="G272" i="1"/>
  <c r="G209" i="1"/>
  <c r="G9" i="1"/>
  <c r="G31" i="1"/>
  <c r="G289" i="1"/>
  <c r="G6" i="1"/>
  <c r="G133" i="1"/>
  <c r="G63" i="1"/>
  <c r="G178" i="1"/>
  <c r="G217" i="1"/>
  <c r="G54" i="1"/>
  <c r="G126" i="1"/>
  <c r="G252" i="1"/>
  <c r="G158" i="1"/>
  <c r="G141" i="1"/>
  <c r="G185" i="1"/>
  <c r="G189" i="1"/>
  <c r="G148" i="1"/>
  <c r="G157" i="1"/>
  <c r="G25" i="1"/>
  <c r="G164" i="1"/>
  <c r="G113" i="1"/>
  <c r="G114" i="1"/>
  <c r="G51" i="1"/>
  <c r="G44" i="1"/>
  <c r="G187" i="1"/>
  <c r="G145" i="1"/>
  <c r="G163" i="1"/>
  <c r="G48" i="1"/>
  <c r="G49" i="1"/>
  <c r="G184" i="1"/>
  <c r="G231" i="1"/>
  <c r="G81" i="1"/>
  <c r="G80" i="1"/>
  <c r="G45" i="1"/>
  <c r="G227" i="1"/>
  <c r="G200" i="1"/>
  <c r="G136" i="1"/>
  <c r="G197" i="1"/>
  <c r="G294" i="1"/>
  <c r="G300" i="1"/>
  <c r="G255" i="1"/>
  <c r="G204" i="1"/>
  <c r="G123" i="1"/>
  <c r="G290" i="1"/>
  <c r="G68" i="1"/>
  <c r="G120" i="1"/>
  <c r="G285" i="1"/>
  <c r="G32" i="1"/>
  <c r="G15" i="1"/>
  <c r="G241" i="1"/>
  <c r="G278" i="1"/>
  <c r="G195" i="1"/>
  <c r="G301" i="1"/>
  <c r="G257" i="1"/>
  <c r="G160" i="1"/>
  <c r="G137" i="1"/>
  <c r="G205" i="1"/>
  <c r="G229" i="1"/>
  <c r="G237" i="1"/>
  <c r="G276" i="1"/>
  <c r="G271" i="1"/>
  <c r="G30" i="1"/>
  <c r="G167" i="1"/>
  <c r="G238" i="1"/>
  <c r="G234" i="1"/>
  <c r="G242" i="1"/>
  <c r="G57" i="1"/>
  <c r="G98" i="1"/>
  <c r="G173" i="1"/>
  <c r="G105" i="1"/>
  <c r="G60" i="1"/>
  <c r="G207" i="1"/>
  <c r="G16" i="1"/>
  <c r="G243" i="1"/>
  <c r="G12" i="1"/>
  <c r="G293" i="1"/>
  <c r="G277" i="1"/>
  <c r="J277" i="1" s="1"/>
  <c r="G19" i="1"/>
  <c r="J19" i="1" s="1"/>
  <c r="G23" i="1"/>
  <c r="J23" i="1" s="1"/>
  <c r="G142" i="1"/>
  <c r="J142" i="1" s="1"/>
  <c r="G64" i="1"/>
  <c r="J64" i="1" s="1"/>
  <c r="G152" i="1"/>
  <c r="J152" i="1" s="1"/>
  <c r="G259" i="1"/>
  <c r="J259" i="1" s="1"/>
  <c r="G28" i="1"/>
  <c r="J28" i="1" s="1"/>
  <c r="G102" i="1"/>
  <c r="J102" i="1" s="1"/>
  <c r="G254" i="1"/>
  <c r="J254" i="1" s="1"/>
  <c r="G261" i="1"/>
  <c r="J261" i="1" s="1"/>
  <c r="G165" i="1"/>
  <c r="J165" i="1" s="1"/>
  <c r="G286" i="1"/>
  <c r="J286" i="1" s="1"/>
  <c r="G11" i="1"/>
  <c r="J11" i="1" s="1"/>
  <c r="G10" i="1"/>
  <c r="J10" i="1" s="1"/>
  <c r="G132" i="1"/>
  <c r="J132" i="1" s="1"/>
  <c r="G270" i="1"/>
  <c r="J270" i="1" s="1"/>
  <c r="G86" i="1"/>
  <c r="J86" i="1" s="1"/>
  <c r="G283" i="1"/>
  <c r="J283" i="1" s="1"/>
  <c r="G280" i="1"/>
  <c r="J280" i="1" s="1"/>
  <c r="G4" i="1"/>
  <c r="J4" i="1" s="1"/>
  <c r="G3" i="1"/>
  <c r="J3" i="1" s="1"/>
  <c r="G77" i="1"/>
  <c r="J77" i="1" s="1"/>
  <c r="G161" i="1"/>
  <c r="J161" i="1" s="1"/>
  <c r="G222" i="1"/>
  <c r="J222" i="1" s="1"/>
  <c r="G221" i="1"/>
  <c r="J221" i="1" s="1"/>
  <c r="G273" i="1"/>
  <c r="J273" i="1" s="1"/>
  <c r="G201" i="1"/>
  <c r="J201" i="1" s="1"/>
  <c r="G203" i="1"/>
  <c r="J203" i="1" s="1"/>
  <c r="G99" i="1"/>
  <c r="J99" i="1" s="1"/>
  <c r="G235" i="1"/>
  <c r="J235" i="1" s="1"/>
  <c r="G180" i="1"/>
  <c r="J180" i="1" s="1"/>
  <c r="G109" i="1"/>
  <c r="J109" i="1" s="1"/>
  <c r="G179" i="1"/>
  <c r="J179" i="1" s="1"/>
  <c r="G236" i="1"/>
  <c r="J236" i="1" s="1"/>
  <c r="G7" i="1"/>
  <c r="J7" i="1" s="1"/>
  <c r="G292" i="1"/>
  <c r="J292" i="1" s="1"/>
  <c r="G29" i="1"/>
  <c r="J29" i="1" s="1"/>
  <c r="G122" i="1"/>
  <c r="J122" i="1" s="1"/>
  <c r="G177" i="1"/>
  <c r="J177" i="1" s="1"/>
  <c r="G212" i="1"/>
  <c r="J212" i="1" s="1"/>
  <c r="G62" i="1"/>
  <c r="J62" i="1" s="1"/>
  <c r="G216" i="1"/>
  <c r="J216" i="1" s="1"/>
  <c r="G43" i="1"/>
  <c r="J43" i="1" s="1"/>
  <c r="G213" i="1"/>
  <c r="J213" i="1" s="1"/>
  <c r="G24" i="1"/>
  <c r="J24" i="1" s="1"/>
  <c r="G95" i="1"/>
  <c r="J95" i="1" s="1"/>
  <c r="G263" i="1"/>
  <c r="J263" i="1" s="1"/>
  <c r="G108" i="1"/>
  <c r="J108" i="1" s="1"/>
  <c r="G191" i="1"/>
  <c r="J191" i="1" s="1"/>
  <c r="G50" i="1"/>
  <c r="J50" i="1" s="1"/>
  <c r="G47" i="1"/>
  <c r="J47" i="1" s="1"/>
  <c r="G269" i="1"/>
  <c r="J269" i="1" s="1"/>
  <c r="G267" i="1"/>
  <c r="J267" i="1" s="1"/>
  <c r="G40" i="1"/>
  <c r="J40" i="1" s="1"/>
  <c r="G79" i="1"/>
  <c r="J79" i="1" s="1"/>
  <c r="G104" i="1"/>
  <c r="J104" i="1" s="1"/>
  <c r="G220" i="1"/>
  <c r="J220" i="1" s="1"/>
  <c r="G245" i="1"/>
  <c r="J245" i="1" s="1"/>
  <c r="G244" i="1"/>
  <c r="J244" i="1" s="1"/>
  <c r="G196" i="1"/>
  <c r="J196" i="1" s="1"/>
  <c r="G36" i="1"/>
  <c r="J36" i="1" s="1"/>
  <c r="G103" i="1"/>
  <c r="J103" i="1" s="1"/>
  <c r="G35" i="1"/>
  <c r="J35" i="1" s="1"/>
  <c r="G246" i="1"/>
  <c r="J246" i="1" s="1"/>
  <c r="G247" i="1"/>
  <c r="J247" i="1" s="1"/>
  <c r="G125" i="1"/>
  <c r="J125" i="1" s="1"/>
  <c r="G26" i="1"/>
  <c r="J26" i="1" s="1"/>
  <c r="G56" i="1"/>
  <c r="J56" i="1" s="1"/>
  <c r="G249" i="1"/>
  <c r="J249" i="1" s="1"/>
  <c r="G20" i="1"/>
  <c r="J20" i="1" s="1"/>
  <c r="G186" i="1"/>
  <c r="J186" i="1" s="1"/>
  <c r="G107" i="1"/>
  <c r="J107" i="1" s="1"/>
  <c r="G39" i="1"/>
  <c r="J39" i="1" s="1"/>
  <c r="G38" i="1"/>
  <c r="J38" i="1" s="1"/>
  <c r="G92" i="1"/>
  <c r="J92" i="1" s="1"/>
  <c r="G131" i="1"/>
  <c r="J131" i="1" s="1"/>
  <c r="G143" i="1"/>
  <c r="J143" i="1" s="1"/>
  <c r="G130" i="1"/>
  <c r="J130" i="1" s="1"/>
  <c r="G83" i="1"/>
  <c r="J83" i="1" s="1"/>
  <c r="G46" i="1"/>
  <c r="J46" i="1" s="1"/>
  <c r="G41" i="1"/>
  <c r="J41" i="1" s="1"/>
  <c r="G73" i="1"/>
  <c r="J73" i="1" s="1"/>
  <c r="G274" i="1"/>
  <c r="J274" i="1" s="1"/>
  <c r="G211" i="1"/>
  <c r="J211" i="1" s="1"/>
  <c r="G202" i="1"/>
  <c r="J202" i="1" s="1"/>
  <c r="G266" i="1"/>
  <c r="J266" i="1" s="1"/>
  <c r="G135" i="1"/>
  <c r="J135" i="1" s="1"/>
  <c r="G226" i="1"/>
  <c r="J226" i="1" s="1"/>
  <c r="G2" i="1"/>
  <c r="J2" i="1" s="1"/>
  <c r="G169" i="1"/>
  <c r="J169" i="1" s="1"/>
  <c r="G171" i="1"/>
  <c r="J171" i="1" s="1"/>
  <c r="G139" i="1"/>
  <c r="J139" i="1" s="1"/>
  <c r="G275" i="1"/>
  <c r="J275" i="1" s="1"/>
  <c r="G174" i="1"/>
  <c r="J174" i="1" s="1"/>
  <c r="G106" i="1"/>
  <c r="J106" i="1" s="1"/>
  <c r="G239" i="1"/>
  <c r="J239" i="1" s="1"/>
  <c r="G91" i="1"/>
  <c r="J91" i="1" s="1"/>
  <c r="G115" i="1"/>
  <c r="J115" i="1" s="1"/>
  <c r="G116" i="1"/>
  <c r="J116" i="1" s="1"/>
  <c r="G138" i="1"/>
  <c r="J138" i="1" s="1"/>
  <c r="G147" i="1"/>
  <c r="J147" i="1" s="1"/>
  <c r="G198" i="1"/>
  <c r="J198" i="1" s="1"/>
  <c r="G256" i="1"/>
  <c r="J256" i="1" s="1"/>
  <c r="G296" i="1"/>
  <c r="J296" i="1" s="1"/>
  <c r="G159" i="1"/>
  <c r="J159" i="1" s="1"/>
  <c r="G162" i="1"/>
  <c r="J162" i="1" s="1"/>
  <c r="G101" i="1"/>
  <c r="J101" i="1" s="1"/>
  <c r="G172" i="1"/>
  <c r="J172" i="1" s="1"/>
  <c r="G168" i="1"/>
  <c r="J168" i="1" s="1"/>
  <c r="G67" i="1"/>
  <c r="J67" i="1" s="1"/>
  <c r="G181" i="1"/>
  <c r="J181" i="1" s="1"/>
  <c r="G8" i="1"/>
  <c r="J8" i="1" s="1"/>
  <c r="G291" i="1"/>
  <c r="J291" i="1" s="1"/>
  <c r="G17" i="1"/>
  <c r="J17" i="1" s="1"/>
  <c r="G298" i="1"/>
  <c r="J298" i="1" s="1"/>
  <c r="G299" i="1"/>
  <c r="J299" i="1" s="1"/>
  <c r="I7" i="2"/>
  <c r="G240" i="1"/>
  <c r="J240" i="1" s="1"/>
  <c r="J242" i="1" l="1"/>
  <c r="AO242" i="1" s="1"/>
  <c r="J204" i="1"/>
  <c r="AO204" i="1" s="1"/>
  <c r="J16" i="1"/>
  <c r="AO16" i="1" s="1"/>
  <c r="J234" i="1"/>
  <c r="AO234" i="1" s="1"/>
  <c r="J205" i="1"/>
  <c r="AO205" i="1" s="1"/>
  <c r="J15" i="1"/>
  <c r="AO15" i="1" s="1"/>
  <c r="J255" i="1"/>
  <c r="AO255" i="1" s="1"/>
  <c r="J80" i="1"/>
  <c r="AO80" i="1" s="1"/>
  <c r="J187" i="1"/>
  <c r="AO187" i="1" s="1"/>
  <c r="J148" i="1"/>
  <c r="AO148" i="1" s="1"/>
  <c r="J217" i="1"/>
  <c r="AO217" i="1" s="1"/>
  <c r="J209" i="1"/>
  <c r="AO209" i="1" s="1"/>
  <c r="J58" i="1"/>
  <c r="AO58" i="1" s="1"/>
  <c r="J232" i="1"/>
  <c r="AO232" i="1" s="1"/>
  <c r="J166" i="1"/>
  <c r="AO166" i="1" s="1"/>
  <c r="J121" i="1"/>
  <c r="AO121" i="1" s="1"/>
  <c r="J71" i="1"/>
  <c r="AO71" i="1" s="1"/>
  <c r="J112" i="1"/>
  <c r="AO112" i="1" s="1"/>
  <c r="J154" i="1"/>
  <c r="AO154" i="1" s="1"/>
  <c r="J110" i="1"/>
  <c r="AO110" i="1" s="1"/>
  <c r="J96" i="1"/>
  <c r="AO96" i="1" s="1"/>
  <c r="J153" i="1"/>
  <c r="AO153" i="1" s="1"/>
  <c r="J78" i="1"/>
  <c r="AO78" i="1" s="1"/>
  <c r="J88" i="1"/>
  <c r="AO88" i="1" s="1"/>
  <c r="J149" i="1"/>
  <c r="AO149" i="1" s="1"/>
  <c r="J207" i="1"/>
  <c r="AO207" i="1" s="1"/>
  <c r="J238" i="1"/>
  <c r="AO238" i="1" s="1"/>
  <c r="J137" i="1"/>
  <c r="AO137" i="1" s="1"/>
  <c r="J32" i="1"/>
  <c r="AO32" i="1" s="1"/>
  <c r="J300" i="1"/>
  <c r="AO300" i="1" s="1"/>
  <c r="J81" i="1"/>
  <c r="AO81" i="1" s="1"/>
  <c r="J44" i="1"/>
  <c r="AO44" i="1" s="1"/>
  <c r="J189" i="1"/>
  <c r="AO189" i="1" s="1"/>
  <c r="J178" i="1"/>
  <c r="AO178" i="1" s="1"/>
  <c r="J272" i="1"/>
  <c r="AO272" i="1" s="1"/>
  <c r="J297" i="1"/>
  <c r="AO297" i="1" s="1"/>
  <c r="J219" i="1"/>
  <c r="AO219" i="1" s="1"/>
  <c r="J208" i="1"/>
  <c r="AO208" i="1" s="1"/>
  <c r="J230" i="1"/>
  <c r="AO230" i="1" s="1"/>
  <c r="J118" i="1"/>
  <c r="AO118" i="1" s="1"/>
  <c r="J89" i="1"/>
  <c r="AO89" i="1" s="1"/>
  <c r="J27" i="1"/>
  <c r="AO27" i="1" s="1"/>
  <c r="J183" i="1"/>
  <c r="AO183" i="1" s="1"/>
  <c r="J144" i="1"/>
  <c r="AO144" i="1" s="1"/>
  <c r="J59" i="1"/>
  <c r="AO59" i="1" s="1"/>
  <c r="J90" i="1"/>
  <c r="AO90" i="1" s="1"/>
  <c r="J188" i="1"/>
  <c r="AO188" i="1" s="1"/>
  <c r="J167" i="1"/>
  <c r="AO167" i="1" s="1"/>
  <c r="J160" i="1"/>
  <c r="AO160" i="1" s="1"/>
  <c r="J294" i="1"/>
  <c r="AO294" i="1" s="1"/>
  <c r="J231" i="1"/>
  <c r="AO231" i="1" s="1"/>
  <c r="J51" i="1"/>
  <c r="AO51" i="1" s="1"/>
  <c r="J185" i="1"/>
  <c r="AO185" i="1" s="1"/>
  <c r="J63" i="1"/>
  <c r="AO63" i="1" s="1"/>
  <c r="J233" i="1"/>
  <c r="AO233" i="1" s="1"/>
  <c r="J224" i="1"/>
  <c r="AO224" i="1" s="1"/>
  <c r="J218" i="1"/>
  <c r="AO218" i="1" s="1"/>
  <c r="J13" i="1"/>
  <c r="AO13" i="1" s="1"/>
  <c r="J265" i="1"/>
  <c r="AO265" i="1" s="1"/>
  <c r="J228" i="1"/>
  <c r="AO228" i="1" s="1"/>
  <c r="J22" i="1"/>
  <c r="AO22" i="1" s="1"/>
  <c r="J33" i="1"/>
  <c r="AO33" i="1" s="1"/>
  <c r="J93" i="1"/>
  <c r="AO93" i="1" s="1"/>
  <c r="J284" i="1"/>
  <c r="AO284" i="1" s="1"/>
  <c r="J117" i="1"/>
  <c r="AO117" i="1" s="1"/>
  <c r="J288" i="1"/>
  <c r="AO288" i="1" s="1"/>
  <c r="J251" i="1"/>
  <c r="AO251" i="1" s="1"/>
  <c r="J60" i="1"/>
  <c r="AO60" i="1" s="1"/>
  <c r="J285" i="1"/>
  <c r="AO285" i="1" s="1"/>
  <c r="J105" i="1"/>
  <c r="AO105" i="1" s="1"/>
  <c r="J30" i="1"/>
  <c r="AO30" i="1" s="1"/>
  <c r="J257" i="1"/>
  <c r="AO257" i="1" s="1"/>
  <c r="J120" i="1"/>
  <c r="AO120" i="1" s="1"/>
  <c r="J197" i="1"/>
  <c r="AO197" i="1" s="1"/>
  <c r="J184" i="1"/>
  <c r="AO184" i="1" s="1"/>
  <c r="J114" i="1"/>
  <c r="AO114" i="1" s="1"/>
  <c r="J141" i="1"/>
  <c r="AO141" i="1" s="1"/>
  <c r="J133" i="1"/>
  <c r="AO133" i="1" s="1"/>
  <c r="J140" i="1"/>
  <c r="AO140" i="1" s="1"/>
  <c r="J199" i="1"/>
  <c r="AO199" i="1" s="1"/>
  <c r="J262" i="1"/>
  <c r="AO262" i="1" s="1"/>
  <c r="J279" i="1"/>
  <c r="AO279" i="1" s="1"/>
  <c r="J223" i="1"/>
  <c r="AO223" i="1" s="1"/>
  <c r="J5" i="1"/>
  <c r="AO5" i="1" s="1"/>
  <c r="J287" i="1"/>
  <c r="AO287" i="1" s="1"/>
  <c r="J146" i="1"/>
  <c r="AO146" i="1" s="1"/>
  <c r="J193" i="1"/>
  <c r="AO193" i="1" s="1"/>
  <c r="J192" i="1"/>
  <c r="AO192" i="1" s="1"/>
  <c r="J87" i="1"/>
  <c r="AO87" i="1" s="1"/>
  <c r="J21" i="1"/>
  <c r="AO21" i="1" s="1"/>
  <c r="J260" i="1"/>
  <c r="AO260" i="1" s="1"/>
  <c r="J173" i="1"/>
  <c r="AO173" i="1" s="1"/>
  <c r="J271" i="1"/>
  <c r="AO271" i="1" s="1"/>
  <c r="J301" i="1"/>
  <c r="AO301" i="1" s="1"/>
  <c r="J68" i="1"/>
  <c r="AO68" i="1" s="1"/>
  <c r="J136" i="1"/>
  <c r="AO136" i="1" s="1"/>
  <c r="J49" i="1"/>
  <c r="AO49" i="1" s="1"/>
  <c r="J113" i="1"/>
  <c r="AO113" i="1" s="1"/>
  <c r="J158" i="1"/>
  <c r="AO158" i="1" s="1"/>
  <c r="J6" i="1"/>
  <c r="AO6" i="1" s="1"/>
  <c r="J100" i="1"/>
  <c r="AO100" i="1" s="1"/>
  <c r="J210" i="1"/>
  <c r="AO210" i="1" s="1"/>
  <c r="J69" i="1"/>
  <c r="AO69" i="1" s="1"/>
  <c r="J14" i="1"/>
  <c r="AO14" i="1" s="1"/>
  <c r="J42" i="1"/>
  <c r="AO42" i="1" s="1"/>
  <c r="J85" i="1"/>
  <c r="AO85" i="1" s="1"/>
  <c r="J248" i="1"/>
  <c r="AO248" i="1" s="1"/>
  <c r="J156" i="1"/>
  <c r="AO156" i="1" s="1"/>
  <c r="J61" i="1"/>
  <c r="AO61" i="1" s="1"/>
  <c r="J72" i="1"/>
  <c r="AO72" i="1" s="1"/>
  <c r="J82" i="1"/>
  <c r="AO82" i="1" s="1"/>
  <c r="J194" i="1"/>
  <c r="AO194" i="1" s="1"/>
  <c r="J128" i="1"/>
  <c r="AO128" i="1" s="1"/>
  <c r="J293" i="1"/>
  <c r="AO293" i="1" s="1"/>
  <c r="J98" i="1"/>
  <c r="AO98" i="1" s="1"/>
  <c r="J276" i="1"/>
  <c r="AO276" i="1" s="1"/>
  <c r="J195" i="1"/>
  <c r="AO195" i="1" s="1"/>
  <c r="J290" i="1"/>
  <c r="AO290" i="1" s="1"/>
  <c r="J200" i="1"/>
  <c r="AO200" i="1" s="1"/>
  <c r="J48" i="1"/>
  <c r="AO48" i="1" s="1"/>
  <c r="J164" i="1"/>
  <c r="AO164" i="1" s="1"/>
  <c r="J252" i="1"/>
  <c r="AO252" i="1" s="1"/>
  <c r="J289" i="1"/>
  <c r="AO289" i="1" s="1"/>
  <c r="J206" i="1"/>
  <c r="AO206" i="1" s="1"/>
  <c r="J119" i="1"/>
  <c r="AO119" i="1" s="1"/>
  <c r="J55" i="1"/>
  <c r="AO55" i="1" s="1"/>
  <c r="J52" i="1"/>
  <c r="AO52" i="1" s="1"/>
  <c r="J134" i="1"/>
  <c r="AO134" i="1" s="1"/>
  <c r="J264" i="1"/>
  <c r="AO264" i="1" s="1"/>
  <c r="J18" i="1"/>
  <c r="AO18" i="1" s="1"/>
  <c r="J176" i="1"/>
  <c r="AO176" i="1" s="1"/>
  <c r="J127" i="1"/>
  <c r="AO127" i="1" s="1"/>
  <c r="J151" i="1"/>
  <c r="AO151" i="1" s="1"/>
  <c r="J225" i="1"/>
  <c r="AO225" i="1" s="1"/>
  <c r="J84" i="1"/>
  <c r="AO84" i="1" s="1"/>
  <c r="J215" i="1"/>
  <c r="AO215" i="1" s="1"/>
  <c r="J34" i="1"/>
  <c r="AO34" i="1" s="1"/>
  <c r="J12" i="1"/>
  <c r="AO12" i="1" s="1"/>
  <c r="J57" i="1"/>
  <c r="AO57" i="1" s="1"/>
  <c r="J237" i="1"/>
  <c r="AO237" i="1" s="1"/>
  <c r="J278" i="1"/>
  <c r="AO278" i="1" s="1"/>
  <c r="J123" i="1"/>
  <c r="AO123" i="1" s="1"/>
  <c r="J227" i="1"/>
  <c r="AO227" i="1" s="1"/>
  <c r="J163" i="1"/>
  <c r="AO163" i="1" s="1"/>
  <c r="J25" i="1"/>
  <c r="AO25" i="1" s="1"/>
  <c r="J126" i="1"/>
  <c r="AO126" i="1" s="1"/>
  <c r="J31" i="1"/>
  <c r="AO31" i="1" s="1"/>
  <c r="J76" i="1"/>
  <c r="AO76" i="1" s="1"/>
  <c r="J281" i="1"/>
  <c r="AO281" i="1" s="1"/>
  <c r="J214" i="1"/>
  <c r="AO214" i="1" s="1"/>
  <c r="J53" i="1"/>
  <c r="AO53" i="1" s="1"/>
  <c r="J258" i="1"/>
  <c r="AO258" i="1" s="1"/>
  <c r="J111" i="1"/>
  <c r="AO111" i="1" s="1"/>
  <c r="J70" i="1"/>
  <c r="AO70" i="1" s="1"/>
  <c r="J124" i="1"/>
  <c r="AO124" i="1" s="1"/>
  <c r="J74" i="1"/>
  <c r="AO74" i="1" s="1"/>
  <c r="J282" i="1"/>
  <c r="AO282" i="1" s="1"/>
  <c r="J150" i="1"/>
  <c r="AO150" i="1" s="1"/>
  <c r="J155" i="1"/>
  <c r="AO155" i="1" s="1"/>
  <c r="J243" i="1"/>
  <c r="AO243" i="1" s="1"/>
  <c r="J229" i="1"/>
  <c r="AO229" i="1" s="1"/>
  <c r="J241" i="1"/>
  <c r="AO241" i="1" s="1"/>
  <c r="J45" i="1"/>
  <c r="AO45" i="1" s="1"/>
  <c r="J145" i="1"/>
  <c r="AO145" i="1" s="1"/>
  <c r="J157" i="1"/>
  <c r="AO157" i="1" s="1"/>
  <c r="J54" i="1"/>
  <c r="AO54" i="1" s="1"/>
  <c r="J9" i="1"/>
  <c r="AO9" i="1" s="1"/>
  <c r="J295" i="1"/>
  <c r="AO295" i="1" s="1"/>
  <c r="J182" i="1"/>
  <c r="AO182" i="1" s="1"/>
  <c r="J190" i="1"/>
  <c r="AO190" i="1" s="1"/>
  <c r="J170" i="1"/>
  <c r="AO170" i="1" s="1"/>
  <c r="J75" i="1"/>
  <c r="AO75" i="1" s="1"/>
  <c r="J94" i="1"/>
  <c r="AO94" i="1" s="1"/>
  <c r="J37" i="1"/>
  <c r="AO37" i="1" s="1"/>
  <c r="J129" i="1"/>
  <c r="AO129" i="1" s="1"/>
  <c r="J66" i="1"/>
  <c r="AO66" i="1" s="1"/>
  <c r="J253" i="1"/>
  <c r="AO253" i="1" s="1"/>
  <c r="J97" i="1"/>
  <c r="AO97" i="1" s="1"/>
  <c r="J268" i="1"/>
  <c r="AO268" i="1" s="1"/>
  <c r="J65" i="1"/>
  <c r="AO65" i="1" s="1"/>
  <c r="H38" i="2"/>
  <c r="H9" i="2" s="1"/>
  <c r="AO168" i="1"/>
  <c r="AO143" i="1"/>
  <c r="AO109" i="1"/>
  <c r="AO222" i="1"/>
  <c r="AO270" i="1"/>
  <c r="AO102" i="1"/>
  <c r="AO277" i="1"/>
  <c r="AO17" i="1"/>
  <c r="AO162" i="1"/>
  <c r="AO115" i="1"/>
  <c r="AO169" i="1"/>
  <c r="AO29" i="1"/>
  <c r="AO147" i="1"/>
  <c r="AO249" i="1"/>
  <c r="AO24" i="1"/>
  <c r="AO8" i="1"/>
  <c r="AO296" i="1"/>
  <c r="AO239" i="1"/>
  <c r="AO226" i="1"/>
  <c r="AO46" i="1"/>
  <c r="AO107" i="1"/>
  <c r="AO246" i="1"/>
  <c r="AO202" i="1"/>
  <c r="AO291" i="1"/>
  <c r="AO2" i="1"/>
  <c r="AO39" i="1"/>
  <c r="AO220" i="1"/>
  <c r="AO62" i="1"/>
  <c r="AO292" i="1"/>
  <c r="AO203" i="1"/>
  <c r="AO4" i="1"/>
  <c r="AO286" i="1"/>
  <c r="AO64" i="1"/>
  <c r="AO275" i="1"/>
  <c r="AO36" i="1"/>
  <c r="AO267" i="1"/>
  <c r="AO240" i="1"/>
  <c r="AO159" i="1"/>
  <c r="AO91" i="1"/>
  <c r="AO41" i="1"/>
  <c r="AO247" i="1"/>
  <c r="AO191" i="1"/>
  <c r="AO104" i="1"/>
  <c r="AO108" i="1"/>
  <c r="AO212" i="1"/>
  <c r="AO180" i="1"/>
  <c r="AO161" i="1"/>
  <c r="AO132" i="1"/>
  <c r="AO28" i="1"/>
  <c r="AO181" i="1"/>
  <c r="AO256" i="1"/>
  <c r="AO106" i="1"/>
  <c r="AO135" i="1"/>
  <c r="AO83" i="1"/>
  <c r="AO186" i="1"/>
  <c r="AO35" i="1"/>
  <c r="AO79" i="1"/>
  <c r="AO263" i="1"/>
  <c r="AO177" i="1"/>
  <c r="AO235" i="1"/>
  <c r="AO77" i="1"/>
  <c r="AO10" i="1"/>
  <c r="AO259" i="1"/>
  <c r="AO67" i="1"/>
  <c r="AO198" i="1"/>
  <c r="AO174" i="1"/>
  <c r="AO266" i="1"/>
  <c r="AO130" i="1"/>
  <c r="AO20" i="1"/>
  <c r="AO103" i="1"/>
  <c r="AO40" i="1"/>
  <c r="AO95" i="1"/>
  <c r="AO122" i="1"/>
  <c r="AO99" i="1"/>
  <c r="AO3" i="1"/>
  <c r="AO11" i="1"/>
  <c r="AO152" i="1"/>
  <c r="AO172" i="1"/>
  <c r="AO138" i="1"/>
  <c r="AO139" i="1"/>
  <c r="AO211" i="1"/>
  <c r="AO131" i="1"/>
  <c r="AO56" i="1"/>
  <c r="AO196" i="1"/>
  <c r="AO269" i="1"/>
  <c r="AO213" i="1"/>
  <c r="AO7" i="1"/>
  <c r="AO201" i="1"/>
  <c r="AO280" i="1"/>
  <c r="AO165" i="1"/>
  <c r="AO142" i="1"/>
  <c r="AO299" i="1"/>
  <c r="AO298" i="1"/>
  <c r="AO101" i="1"/>
  <c r="AO116" i="1"/>
  <c r="AO171" i="1"/>
  <c r="AO274" i="1"/>
  <c r="AO92" i="1"/>
  <c r="AO26" i="1"/>
  <c r="AO244" i="1"/>
  <c r="AO47" i="1"/>
  <c r="AO43" i="1"/>
  <c r="AO236" i="1"/>
  <c r="AO273" i="1"/>
  <c r="AO283" i="1"/>
  <c r="AO261" i="1"/>
  <c r="AO23" i="1"/>
  <c r="AO73" i="1"/>
  <c r="AO38" i="1"/>
  <c r="AO125" i="1"/>
  <c r="AO245" i="1"/>
  <c r="AO50" i="1"/>
  <c r="AO216" i="1"/>
  <c r="AO179" i="1"/>
  <c r="AO221" i="1"/>
  <c r="AO86" i="1"/>
  <c r="AO254" i="1"/>
  <c r="AO19" i="1"/>
  <c r="AR166" i="1" l="1"/>
  <c r="AR199" i="1"/>
  <c r="AR126" i="1"/>
  <c r="AR12" i="1"/>
  <c r="AR268" i="1"/>
  <c r="AR300" i="1"/>
  <c r="AR256" i="1"/>
  <c r="AR151" i="1"/>
  <c r="AR204" i="1"/>
  <c r="AR273" i="1"/>
  <c r="AR270" i="1"/>
  <c r="AR257" i="1"/>
  <c r="AR106" i="1"/>
  <c r="AR38" i="1"/>
  <c r="AR220" i="1"/>
  <c r="AR223" i="1"/>
  <c r="AR18" i="1"/>
  <c r="AR295" i="1"/>
  <c r="AR192" i="1"/>
  <c r="AR48" i="1"/>
  <c r="AR187" i="1"/>
  <c r="AR252" i="1"/>
  <c r="AR61" i="1"/>
  <c r="AR283" i="1"/>
  <c r="AR301" i="1"/>
  <c r="AR6" i="1"/>
  <c r="AR210" i="1"/>
  <c r="AR238" i="1"/>
  <c r="AR243" i="1"/>
  <c r="AR288" i="1"/>
  <c r="AR184" i="1"/>
  <c r="AR138" i="1"/>
  <c r="AR156" i="1"/>
  <c r="AR81" i="1"/>
  <c r="AR221" i="1"/>
  <c r="AR10" i="1"/>
  <c r="AR245" i="1"/>
  <c r="AR226" i="1"/>
  <c r="AR39" i="1"/>
  <c r="AR191" i="1"/>
  <c r="AR5" i="1"/>
  <c r="AR278" i="1"/>
  <c r="AR262" i="1"/>
  <c r="AR104" i="1"/>
  <c r="AR83" i="1"/>
  <c r="AR289" i="1"/>
  <c r="AR119" i="1"/>
  <c r="AR244" i="1"/>
  <c r="AR57" i="1"/>
  <c r="AR21" i="1"/>
  <c r="AR51" i="1"/>
  <c r="AR116" i="1"/>
  <c r="AR234" i="1"/>
  <c r="AR44" i="1"/>
  <c r="AR222" i="1"/>
  <c r="AR11" i="1"/>
  <c r="AR40" i="1"/>
  <c r="AR202" i="1"/>
  <c r="AR107" i="1"/>
  <c r="AR255" i="1"/>
  <c r="AR85" i="1"/>
  <c r="AR241" i="1"/>
  <c r="AR150" i="1"/>
  <c r="AR3" i="1"/>
  <c r="AR249" i="1"/>
  <c r="AR287" i="1"/>
  <c r="AR82" i="1"/>
  <c r="AR203" i="1"/>
  <c r="AR265" i="1"/>
  <c r="AR31" i="1"/>
  <c r="AR281" i="1"/>
  <c r="AR50" i="1"/>
  <c r="AR72" i="1"/>
  <c r="AR194" i="1"/>
  <c r="AR299" i="1"/>
  <c r="AR91" i="1"/>
  <c r="AR137" i="1"/>
  <c r="AR29" i="1"/>
  <c r="AR161" i="1"/>
  <c r="AR286" i="1"/>
  <c r="AR108" i="1"/>
  <c r="AR211" i="1"/>
  <c r="AR186" i="1"/>
  <c r="AR145" i="1"/>
  <c r="AR111" i="1"/>
  <c r="AR15" i="1"/>
  <c r="AR59" i="1"/>
  <c r="AR7" i="1"/>
  <c r="AR13" i="1"/>
  <c r="AR224" i="1"/>
  <c r="AR159" i="1"/>
  <c r="AR277" i="1"/>
  <c r="AR248" i="1"/>
  <c r="AR206" i="1"/>
  <c r="AR219" i="1"/>
  <c r="AR80" i="1"/>
  <c r="AR78" i="1"/>
  <c r="AR215" i="1"/>
  <c r="AR298" i="1"/>
  <c r="AR183" i="1"/>
  <c r="AR195" i="1"/>
  <c r="AR292" i="1"/>
  <c r="AR77" i="1"/>
  <c r="AR165" i="1"/>
  <c r="AR45" i="1"/>
  <c r="AR41" i="1"/>
  <c r="AR20" i="1"/>
  <c r="AR208" i="1"/>
  <c r="AR112" i="1"/>
  <c r="AR227" i="1"/>
  <c r="AR163" i="1"/>
  <c r="AR17" i="1"/>
  <c r="AR261" i="1"/>
  <c r="AR22" i="1"/>
  <c r="AR279" i="1"/>
  <c r="AR293" i="1"/>
  <c r="AR263" i="1"/>
  <c r="AR131" i="1"/>
  <c r="AR58" i="1"/>
  <c r="AR69" i="1"/>
  <c r="AR240" i="1"/>
  <c r="AR117" i="1"/>
  <c r="AR205" i="1"/>
  <c r="AR162" i="1"/>
  <c r="AR193" i="1"/>
  <c r="AR269" i="1"/>
  <c r="AR109" i="1"/>
  <c r="AR280" i="1"/>
  <c r="AR254" i="1"/>
  <c r="AR122" i="1"/>
  <c r="AR130" i="1"/>
  <c r="AR242" i="1"/>
  <c r="AR196" i="1"/>
  <c r="AR239" i="1"/>
  <c r="AU83" i="1" l="1"/>
  <c r="AU108" i="1"/>
  <c r="AU209" i="1"/>
  <c r="AU233" i="1"/>
  <c r="AU119" i="1"/>
  <c r="AU186" i="1"/>
  <c r="AU232" i="1"/>
  <c r="AU219" i="1"/>
  <c r="AU141" i="1"/>
  <c r="AU169" i="1"/>
  <c r="AU243" i="1"/>
  <c r="AU258" i="1"/>
  <c r="AU54" i="1"/>
  <c r="AU214" i="1"/>
  <c r="AU133" i="1"/>
  <c r="AU120" i="1"/>
  <c r="AU123" i="1"/>
  <c r="AU231" i="1"/>
  <c r="AU61" i="1"/>
  <c r="AU205" i="1"/>
  <c r="AU150" i="1"/>
  <c r="AU16" i="1"/>
  <c r="AU207" i="1"/>
  <c r="AU57" i="1"/>
  <c r="AU225" i="1"/>
  <c r="AU74" i="1"/>
  <c r="AU97" i="1"/>
  <c r="AU87" i="1"/>
  <c r="AU44" i="1"/>
  <c r="AU84" i="1"/>
  <c r="AU282" i="1"/>
  <c r="AU191" i="1"/>
  <c r="AU288" i="1"/>
  <c r="AU17" i="1"/>
  <c r="AU293" i="1"/>
  <c r="AU215" i="1"/>
  <c r="AU65" i="1"/>
  <c r="AU79" i="1"/>
  <c r="AU128" i="1"/>
  <c r="AU34" i="1"/>
  <c r="AU68" i="1"/>
  <c r="AU131" i="1"/>
  <c r="AU298" i="1"/>
  <c r="AU148" i="1"/>
  <c r="AU277" i="1"/>
  <c r="AU12" i="1"/>
  <c r="AU181" i="1"/>
  <c r="AU64" i="1"/>
  <c r="AU168" i="1"/>
  <c r="AU172" i="1"/>
  <c r="AU58" i="1"/>
  <c r="AU224" i="1"/>
  <c r="AU198" i="1"/>
  <c r="AU147" i="1"/>
  <c r="AU223" i="1"/>
  <c r="AU115" i="1"/>
  <c r="AU110" i="1"/>
  <c r="AU93" i="1"/>
  <c r="AU286" i="1"/>
  <c r="AU59" i="1"/>
  <c r="AU124" i="1"/>
  <c r="AU127" i="1"/>
  <c r="AU253" i="1"/>
  <c r="AU153" i="1"/>
  <c r="AU96" i="1"/>
  <c r="AU197" i="1"/>
  <c r="AU289" i="1"/>
  <c r="AU166" i="1"/>
  <c r="AU211" i="1"/>
  <c r="AU206" i="1"/>
  <c r="AU236" i="1"/>
  <c r="AU179" i="1"/>
  <c r="AU117" i="1"/>
  <c r="AU180" i="1"/>
  <c r="AU132" i="1"/>
  <c r="AU99" i="1"/>
  <c r="AU201" i="1"/>
  <c r="AU50" i="1"/>
  <c r="AU295" i="1"/>
  <c r="AU48" i="1"/>
  <c r="AU300" i="1"/>
  <c r="AU221" i="1"/>
  <c r="AU240" i="1"/>
  <c r="AU40" i="1"/>
  <c r="AU15" i="1"/>
  <c r="AU272" i="1"/>
  <c r="AU242" i="1"/>
  <c r="AU165" i="1"/>
  <c r="AU18" i="1"/>
  <c r="AU287" i="1"/>
  <c r="AU11" i="1"/>
  <c r="AU82" i="1"/>
  <c r="AU102" i="1"/>
  <c r="AU259" i="1"/>
  <c r="AU229" i="1"/>
  <c r="AU246" i="1"/>
  <c r="AU142" i="1"/>
  <c r="AU23" i="1"/>
  <c r="AU19" i="1"/>
  <c r="AU109" i="1"/>
  <c r="AU32" i="1"/>
  <c r="AU51" i="1"/>
  <c r="AU234" i="1"/>
  <c r="AU279" i="1"/>
  <c r="AU164" i="1"/>
  <c r="AU203" i="1"/>
  <c r="AU112" i="1"/>
  <c r="AU265" i="1"/>
  <c r="AU174" i="1"/>
  <c r="AU139" i="1"/>
  <c r="AU158" i="1"/>
  <c r="AU2" i="1"/>
  <c r="AU195" i="1"/>
  <c r="AU135" i="1"/>
  <c r="AU266" i="1"/>
  <c r="AU280" i="1"/>
  <c r="AU137" i="1"/>
  <c r="AU274" i="1"/>
  <c r="AU73" i="1"/>
  <c r="AU222" i="1"/>
  <c r="AU46" i="1"/>
  <c r="AU239" i="1"/>
  <c r="AU145" i="1"/>
  <c r="AU241" i="1"/>
  <c r="AU192" i="1"/>
  <c r="AU29" i="1"/>
  <c r="AU91" i="1"/>
  <c r="AU6" i="1"/>
  <c r="AU8" i="1"/>
  <c r="AU26" i="1"/>
  <c r="AU125" i="1"/>
  <c r="AU247" i="1"/>
  <c r="AU200" i="1"/>
  <c r="AU35" i="1"/>
  <c r="AU260" i="1"/>
  <c r="AU20" i="1"/>
  <c r="AU78" i="1"/>
  <c r="AU252" i="1"/>
  <c r="AU193" i="1"/>
  <c r="AU9" i="1"/>
  <c r="AU202" i="1"/>
  <c r="AU162" i="1"/>
  <c r="AU167" i="1"/>
  <c r="AU30" i="1"/>
  <c r="AU271" i="1"/>
  <c r="AU276" i="1"/>
  <c r="AU237" i="1"/>
  <c r="AU27" i="1"/>
  <c r="AU196" i="1"/>
  <c r="AU160" i="1"/>
  <c r="AU281" i="1"/>
  <c r="AU138" i="1"/>
  <c r="AU301" i="1"/>
  <c r="AU262" i="1"/>
  <c r="AU292" i="1"/>
  <c r="AU126" i="1"/>
  <c r="AU238" i="1"/>
  <c r="AU39" i="1"/>
  <c r="AU136" i="1"/>
  <c r="AU104" i="1"/>
  <c r="AU267" i="1"/>
  <c r="AU184" i="1"/>
  <c r="AU47" i="1"/>
  <c r="AU45" i="1"/>
  <c r="AU270" i="1"/>
  <c r="AU7" i="1"/>
  <c r="AU156" i="1"/>
  <c r="AU251" i="1"/>
  <c r="AU230" i="1"/>
  <c r="AU213" i="1"/>
  <c r="AU43" i="1"/>
  <c r="AU216" i="1"/>
  <c r="AU62" i="1"/>
  <c r="AU212" i="1"/>
  <c r="AU177" i="1"/>
  <c r="AU107" i="1"/>
  <c r="AU294" i="1"/>
  <c r="AU199" i="1"/>
  <c r="AU49" i="1"/>
  <c r="AU250" i="1"/>
  <c r="AU185" i="1"/>
  <c r="AU208" i="1"/>
  <c r="AU21" i="1"/>
  <c r="AU159" i="1"/>
  <c r="AU14" i="1"/>
  <c r="AU52" i="1"/>
  <c r="AU53" i="1"/>
  <c r="AU170" i="1"/>
  <c r="AU121" i="1"/>
  <c r="AU235" i="1"/>
  <c r="AU72" i="1"/>
  <c r="AU255" i="1"/>
  <c r="AU42" i="1"/>
  <c r="AU134" i="1"/>
  <c r="AU55" i="1"/>
  <c r="AU75" i="1"/>
  <c r="AU71" i="1"/>
  <c r="AU118" i="1"/>
  <c r="AU228" i="1"/>
  <c r="AU248" i="1"/>
  <c r="AU227" i="1"/>
  <c r="AU264" i="1"/>
  <c r="AU41" i="1"/>
  <c r="AU28" i="1"/>
  <c r="AU183" i="1"/>
  <c r="AU89" i="1"/>
  <c r="AU273" i="1"/>
  <c r="AU268" i="1"/>
  <c r="AU85" i="1"/>
  <c r="AU299" i="1"/>
  <c r="AU70" i="1"/>
  <c r="AU37" i="1"/>
  <c r="AU154" i="1"/>
  <c r="AU152" i="1"/>
  <c r="AU33" i="1"/>
  <c r="AU146" i="1"/>
  <c r="AU175" i="1"/>
  <c r="AU176" i="1"/>
  <c r="AU161" i="1"/>
  <c r="AU290" i="1"/>
  <c r="AU94" i="1"/>
  <c r="AU269" i="1"/>
  <c r="AU157" i="1"/>
  <c r="AU285" i="1"/>
  <c r="AU66" i="1"/>
  <c r="AU60" i="1"/>
  <c r="AU155" i="1"/>
  <c r="AU187" i="1"/>
  <c r="AU101" i="1"/>
  <c r="AU226" i="1"/>
  <c r="AU81" i="1"/>
  <c r="AU284" i="1"/>
  <c r="AU210" i="1"/>
  <c r="AU278" i="1"/>
  <c r="AU56" i="1"/>
  <c r="AU76" i="1"/>
  <c r="AU31" i="1"/>
  <c r="AU116" i="1"/>
  <c r="AU38" i="1"/>
  <c r="AU283" i="1"/>
  <c r="AU13" i="1"/>
  <c r="AU217" i="1"/>
  <c r="AU143" i="1"/>
  <c r="AU140" i="1"/>
  <c r="AU297" i="1"/>
  <c r="AU204" i="1"/>
  <c r="AU114" i="1"/>
  <c r="AU220" i="1"/>
  <c r="AU182" i="1"/>
  <c r="AU3" i="1"/>
  <c r="AU129" i="1"/>
  <c r="AU296" i="1"/>
  <c r="AU67" i="1"/>
  <c r="AU254" i="1"/>
  <c r="AU144" i="1"/>
  <c r="AU149" i="1"/>
  <c r="AU113" i="1"/>
  <c r="AU106" i="1"/>
  <c r="AU173" i="1"/>
  <c r="AU194" i="1"/>
  <c r="AU130" i="1"/>
  <c r="AU36" i="1"/>
  <c r="AU244" i="1"/>
  <c r="AU218" i="1"/>
  <c r="AU249" i="1"/>
  <c r="AU151" i="1"/>
  <c r="AU86" i="1"/>
  <c r="AU111" i="1"/>
  <c r="AU10" i="1"/>
  <c r="AU88" i="1"/>
  <c r="AU63" i="1"/>
  <c r="AU77" i="1"/>
  <c r="AU25" i="1"/>
  <c r="AU245" i="1"/>
  <c r="AU189" i="1"/>
  <c r="AU275" i="1"/>
  <c r="AU105" i="1"/>
  <c r="AU4" i="1"/>
  <c r="AU263" i="1"/>
  <c r="AU256" i="1"/>
  <c r="AU24" i="1"/>
  <c r="AU103" i="1"/>
  <c r="AU100" i="1"/>
  <c r="AU178" i="1"/>
  <c r="AU92" i="1"/>
  <c r="AU69" i="1"/>
  <c r="AU190" i="1"/>
  <c r="AU90" i="1"/>
  <c r="AU171" i="1"/>
  <c r="AU257" i="1"/>
  <c r="AU261" i="1"/>
  <c r="AU291" i="1"/>
  <c r="AU98" i="1"/>
  <c r="AU95" i="1"/>
  <c r="AU163" i="1"/>
  <c r="AU22" i="1"/>
  <c r="AU80" i="1"/>
  <c r="AU122" i="1"/>
  <c r="AU188" i="1"/>
  <c r="AU5" i="1" l="1"/>
</calcChain>
</file>

<file path=xl/sharedStrings.xml><?xml version="1.0" encoding="utf-8"?>
<sst xmlns="http://schemas.openxmlformats.org/spreadsheetml/2006/main" count="4104" uniqueCount="862">
  <si>
    <t>Station Name</t>
  </si>
  <si>
    <t>Main Feeder</t>
  </si>
  <si>
    <t>Section_Id</t>
  </si>
  <si>
    <t>Adj. Station Name</t>
  </si>
  <si>
    <t>Adj. Feeder</t>
  </si>
  <si>
    <t>End Node</t>
  </si>
  <si>
    <t>Order</t>
  </si>
  <si>
    <t>Region</t>
  </si>
  <si>
    <t>Run Sequence</t>
  </si>
  <si>
    <t>XFM OVERLOAD</t>
  </si>
  <si>
    <t>Alt. Relay Load (MVA)</t>
  </si>
  <si>
    <t>Alt. Relay Load (A)</t>
  </si>
  <si>
    <t>Max Post Contingency Overload w/o reconductor (%)</t>
  </si>
  <si>
    <t>Backbone limiting element</t>
  </si>
  <si>
    <t>Max Post Contingency w/o reconductor (Amps)</t>
  </si>
  <si>
    <t>Max Post Contingency Overload w/ reconductor (%)</t>
  </si>
  <si>
    <t>Max Post Contingency Overload w/ reconductor (Amps)</t>
  </si>
  <si>
    <t>Backbone limiting element Rating (Amps)</t>
  </si>
  <si>
    <t>Max Post Contingency Overload w/ reconductor with relay load (%)</t>
  </si>
  <si>
    <t>Studied conductor upgrade (mi)</t>
  </si>
  <si>
    <t>Upgrades resolve overloads?</t>
  </si>
  <si>
    <t>OH Upgrades (mi)</t>
  </si>
  <si>
    <t>UG Upgrades (mi)</t>
  </si>
  <si>
    <t>Cost Grouping</t>
  </si>
  <si>
    <t>13099-74311183</t>
  </si>
  <si>
    <t xml:space="preserve">Trout Creek N </t>
  </si>
  <si>
    <t>CSA</t>
  </si>
  <si>
    <t>Seneca N</t>
  </si>
  <si>
    <t>13591-75553035</t>
  </si>
  <si>
    <t>XFM has enough capacity to pick up zone 2 load</t>
  </si>
  <si>
    <t>Sunset Lane E</t>
  </si>
  <si>
    <t>Florida Ave S</t>
  </si>
  <si>
    <t>Trout Creek S</t>
  </si>
  <si>
    <t>Wilderness East</t>
  </si>
  <si>
    <t>11th Ave E</t>
  </si>
  <si>
    <t>13181-75854736</t>
  </si>
  <si>
    <t>Plymouth E</t>
  </si>
  <si>
    <t>Juneau W</t>
  </si>
  <si>
    <t>13023-72801788</t>
  </si>
  <si>
    <t>Juneau E</t>
  </si>
  <si>
    <t>13097-74311054</t>
  </si>
  <si>
    <t>Florida Ave N</t>
  </si>
  <si>
    <t>Chapman</t>
  </si>
  <si>
    <t>14266-93042295</t>
  </si>
  <si>
    <t>Tampa Palms E</t>
  </si>
  <si>
    <t>13839-74310524</t>
  </si>
  <si>
    <t>13420-74750863</t>
  </si>
  <si>
    <t>Cross Creek W</t>
  </si>
  <si>
    <t>Cross Creek E</t>
  </si>
  <si>
    <t>13988-60147913</t>
  </si>
  <si>
    <t>Pebble Creek N</t>
  </si>
  <si>
    <t>McFarland</t>
  </si>
  <si>
    <t>13107-75805587</t>
  </si>
  <si>
    <t>Harney Rd East</t>
  </si>
  <si>
    <t>14040-90668033</t>
  </si>
  <si>
    <t>Fowler W</t>
  </si>
  <si>
    <t>13093-72807040</t>
  </si>
  <si>
    <t>Fern St</t>
  </si>
  <si>
    <t>13838-74310880</t>
  </si>
  <si>
    <t>14095-92240377</t>
  </si>
  <si>
    <t>13024-74551793</t>
  </si>
  <si>
    <t>Temple Terrace N</t>
  </si>
  <si>
    <t>13026-75702363</t>
  </si>
  <si>
    <t>46th St W</t>
  </si>
  <si>
    <t>13026-93664421</t>
  </si>
  <si>
    <t>Pine Lake S</t>
  </si>
  <si>
    <t>13187-74850669</t>
  </si>
  <si>
    <t>27th St S</t>
  </si>
  <si>
    <t>13348-10383634</t>
  </si>
  <si>
    <t>27th St N</t>
  </si>
  <si>
    <t>13351-75559990</t>
  </si>
  <si>
    <t>13351-93281369</t>
  </si>
  <si>
    <t>Tampa Palms W</t>
  </si>
  <si>
    <t>13716-73507073</t>
  </si>
  <si>
    <t>GTE-Collier N</t>
  </si>
  <si>
    <t>Plymouth W</t>
  </si>
  <si>
    <t>13091-72807193</t>
  </si>
  <si>
    <t xml:space="preserve">14th St </t>
  </si>
  <si>
    <t>13106-74853663</t>
  </si>
  <si>
    <t>13590-10396567</t>
  </si>
  <si>
    <t>McKinley W</t>
  </si>
  <si>
    <t>13630-75500342</t>
  </si>
  <si>
    <t>13045-74010001</t>
  </si>
  <si>
    <t>30th St W</t>
  </si>
  <si>
    <t>Yukon S</t>
  </si>
  <si>
    <t>13102-75353082</t>
  </si>
  <si>
    <t>13046-75854083</t>
  </si>
  <si>
    <t>13104-10363103</t>
  </si>
  <si>
    <t>Temple Terrace S</t>
  </si>
  <si>
    <t>13027-75702125</t>
  </si>
  <si>
    <t>Belmont</t>
  </si>
  <si>
    <t>13037-74857350</t>
  </si>
  <si>
    <t>13029-75702635</t>
  </si>
  <si>
    <t>13027-93576866</t>
  </si>
  <si>
    <t>13837-72602032</t>
  </si>
  <si>
    <t>13986-75653416</t>
  </si>
  <si>
    <t>13047-75853765</t>
  </si>
  <si>
    <t>13042-74008639</t>
  </si>
  <si>
    <t>13042-60253940</t>
  </si>
  <si>
    <t>13028-75702432</t>
  </si>
  <si>
    <t>13028-93596029</t>
  </si>
  <si>
    <t>Pine Lake N</t>
  </si>
  <si>
    <t>13185-74005784</t>
  </si>
  <si>
    <t>13051-75153193</t>
  </si>
  <si>
    <t>USF W</t>
  </si>
  <si>
    <t>13158-73208434</t>
  </si>
  <si>
    <t>56th St N</t>
  </si>
  <si>
    <t>13631-10409670</t>
  </si>
  <si>
    <t>Lk Magdalene N</t>
  </si>
  <si>
    <t>13631-92971526</t>
  </si>
  <si>
    <t>Yukon N</t>
  </si>
  <si>
    <t>13947-10442064</t>
  </si>
  <si>
    <t>13592-91836675</t>
  </si>
  <si>
    <t>13204-75702059</t>
  </si>
  <si>
    <t>13022-74550224</t>
  </si>
  <si>
    <t>13948-75552681</t>
  </si>
  <si>
    <t>13835-74853192</t>
  </si>
  <si>
    <t>13105-10581158</t>
  </si>
  <si>
    <t>13105-93058315</t>
  </si>
  <si>
    <t>13987-75653549</t>
  </si>
  <si>
    <t>13418-75801229</t>
  </si>
  <si>
    <t>13468-73207845</t>
  </si>
  <si>
    <t>Fowler E</t>
  </si>
  <si>
    <t>13829-75703358</t>
  </si>
  <si>
    <t>13354-10582604</t>
  </si>
  <si>
    <t>13417-73502987</t>
  </si>
  <si>
    <t>13827-10423128</t>
  </si>
  <si>
    <t>13827-92759884</t>
  </si>
  <si>
    <t>13593-75804370</t>
  </si>
  <si>
    <t>13935-73005500</t>
  </si>
  <si>
    <t>13101-75804689</t>
  </si>
  <si>
    <t>Pebble Creek S</t>
  </si>
  <si>
    <t>14092-90033546</t>
  </si>
  <si>
    <t>13205-10054573</t>
  </si>
  <si>
    <t>13632-74751502</t>
  </si>
  <si>
    <t>13593-93054964</t>
  </si>
  <si>
    <t>13186-75050350</t>
  </si>
  <si>
    <t xml:space="preserve"> 336 ACSR</t>
  </si>
  <si>
    <t>No</t>
  </si>
  <si>
    <t>Group 4: Requires multiple FLISR ties</t>
  </si>
  <si>
    <t xml:space="preserve"> SGBUS</t>
  </si>
  <si>
    <t xml:space="preserve"> 1/0 ALCN</t>
  </si>
  <si>
    <t xml:space="preserve"> 2 AAAC</t>
  </si>
  <si>
    <t xml:space="preserve"> 2/0 AAAC</t>
  </si>
  <si>
    <t xml:space="preserve"> 4/0 AAAC</t>
  </si>
  <si>
    <t>Group 3: Requires transformer upgrade</t>
  </si>
  <si>
    <t>Yes</t>
  </si>
  <si>
    <t xml:space="preserve"> 750 CU</t>
  </si>
  <si>
    <t xml:space="preserve"> 6 CU</t>
  </si>
  <si>
    <t>Group 2:Requires conductor upgrades</t>
  </si>
  <si>
    <t xml:space="preserve"> 1000 ALJCN</t>
  </si>
  <si>
    <t xml:space="preserve"> 4/0 ALJCN</t>
  </si>
  <si>
    <t>Fort King S</t>
  </si>
  <si>
    <t>13005-73701901</t>
  </si>
  <si>
    <t>Dade City N</t>
  </si>
  <si>
    <t>60061758</t>
  </si>
  <si>
    <t>DCA</t>
  </si>
  <si>
    <t>Fort King N</t>
  </si>
  <si>
    <t>13423-10757754</t>
  </si>
  <si>
    <t>13006-92949618</t>
  </si>
  <si>
    <t>13331-75501709</t>
  </si>
  <si>
    <t>Blanton</t>
  </si>
  <si>
    <t>13331-92635783</t>
  </si>
  <si>
    <t>13330-72400577</t>
  </si>
  <si>
    <t>10745761</t>
  </si>
  <si>
    <t>13006-93038852</t>
  </si>
  <si>
    <t>90829560</t>
  </si>
  <si>
    <t>13815-74753242</t>
  </si>
  <si>
    <t>10745763</t>
  </si>
  <si>
    <t>Dade City S</t>
  </si>
  <si>
    <t>13328-75806900</t>
  </si>
  <si>
    <t>60208666</t>
  </si>
  <si>
    <t>13813-75654066</t>
  </si>
  <si>
    <t>Madison S</t>
  </si>
  <si>
    <t>13174-92097293</t>
  </si>
  <si>
    <t>Buckhorn N</t>
  </si>
  <si>
    <t>13174-93310282</t>
  </si>
  <si>
    <t>ESA</t>
  </si>
  <si>
    <t>Saint Cloud S</t>
  </si>
  <si>
    <t>13796-73212797</t>
  </si>
  <si>
    <t>Saint Cloud N</t>
  </si>
  <si>
    <t>60159373</t>
  </si>
  <si>
    <t xml:space="preserve">Providence E </t>
  </si>
  <si>
    <t>13879-76104656</t>
  </si>
  <si>
    <t>Buckhorn S</t>
  </si>
  <si>
    <t>60615439</t>
  </si>
  <si>
    <t>Peach W</t>
  </si>
  <si>
    <t>13910-73506494</t>
  </si>
  <si>
    <t>10546227</t>
  </si>
  <si>
    <t>13878-76104774</t>
  </si>
  <si>
    <t>13710-92883510</t>
  </si>
  <si>
    <t>13709-90839264</t>
  </si>
  <si>
    <t>10892848</t>
  </si>
  <si>
    <t>Causeway (2018)</t>
  </si>
  <si>
    <t>14355-93058821</t>
  </si>
  <si>
    <t>60322938</t>
  </si>
  <si>
    <t>South Seffner E</t>
  </si>
  <si>
    <t>13128-74105975</t>
  </si>
  <si>
    <t>South Seffner W</t>
  </si>
  <si>
    <t>10507404</t>
  </si>
  <si>
    <t>Providence W</t>
  </si>
  <si>
    <t>13885-60311229</t>
  </si>
  <si>
    <t>10108300</t>
  </si>
  <si>
    <t>Lakewood S</t>
  </si>
  <si>
    <t>13455-90276889</t>
  </si>
  <si>
    <t>Lakewood N</t>
  </si>
  <si>
    <t>60304863</t>
  </si>
  <si>
    <t>Clarkwild West</t>
  </si>
  <si>
    <t>13459-90020684</t>
  </si>
  <si>
    <t>10485070</t>
  </si>
  <si>
    <t>13799-73212690</t>
  </si>
  <si>
    <t>Brandon W</t>
  </si>
  <si>
    <t>13230-76103514</t>
  </si>
  <si>
    <t>60380906</t>
  </si>
  <si>
    <t>Bloomingdale S</t>
  </si>
  <si>
    <t>13039-73108976</t>
  </si>
  <si>
    <t>10012694</t>
  </si>
  <si>
    <t>Bloomingdale N</t>
  </si>
  <si>
    <t>14111-74557947</t>
  </si>
  <si>
    <t>Brandon E</t>
  </si>
  <si>
    <t>13227-93863612</t>
  </si>
  <si>
    <t>13577-74106756</t>
  </si>
  <si>
    <t>90838010</t>
  </si>
  <si>
    <t>13454-75358734</t>
  </si>
  <si>
    <t>SR 60 S</t>
  </si>
  <si>
    <t>10804993</t>
  </si>
  <si>
    <t>13906-73506625</t>
  </si>
  <si>
    <t>13229-91807284</t>
  </si>
  <si>
    <t>10457914</t>
  </si>
  <si>
    <t>Twelth Ave</t>
  </si>
  <si>
    <t>13434-72704454</t>
  </si>
  <si>
    <t>Seventy Eighth St</t>
  </si>
  <si>
    <t>92139202</t>
  </si>
  <si>
    <t>13133-72703760</t>
  </si>
  <si>
    <t>90092112</t>
  </si>
  <si>
    <t>13705-10533429</t>
  </si>
  <si>
    <t>60504829</t>
  </si>
  <si>
    <t>13231-76102792</t>
  </si>
  <si>
    <t>60256181</t>
  </si>
  <si>
    <t>13883-92896754</t>
  </si>
  <si>
    <t>60142918</t>
  </si>
  <si>
    <t>13579-92390861</t>
  </si>
  <si>
    <t>93032926</t>
  </si>
  <si>
    <t>13706-76053012</t>
  </si>
  <si>
    <t>92981833</t>
  </si>
  <si>
    <t>13880-76104695</t>
  </si>
  <si>
    <t>60533215</t>
  </si>
  <si>
    <t>13456-75358745</t>
  </si>
  <si>
    <t>60532060</t>
  </si>
  <si>
    <t>Bell Shoals</t>
  </si>
  <si>
    <t>13731-93642814</t>
  </si>
  <si>
    <t>92888727</t>
  </si>
  <si>
    <t>13712-76052018</t>
  </si>
  <si>
    <t>10782006</t>
  </si>
  <si>
    <t>13457-60565278</t>
  </si>
  <si>
    <t>60042093</t>
  </si>
  <si>
    <t>13884-60153115</t>
  </si>
  <si>
    <t>60179185</t>
  </si>
  <si>
    <t>Pearson S</t>
  </si>
  <si>
    <t>13687-72706349</t>
  </si>
  <si>
    <t>10829764</t>
  </si>
  <si>
    <t>13729-92964899</t>
  </si>
  <si>
    <t>93276107</t>
  </si>
  <si>
    <t>13956-72704776</t>
  </si>
  <si>
    <t>60257488</t>
  </si>
  <si>
    <t>13707-10847671</t>
  </si>
  <si>
    <t>14109-74017930</t>
  </si>
  <si>
    <t>Pearson N</t>
  </si>
  <si>
    <t>10549348</t>
  </si>
  <si>
    <t>13228-60318155</t>
  </si>
  <si>
    <t>60145098</t>
  </si>
  <si>
    <t>13435-74316373</t>
  </si>
  <si>
    <t>Port Sutton S.</t>
  </si>
  <si>
    <t>60146731</t>
  </si>
  <si>
    <t>13693-75855011</t>
  </si>
  <si>
    <t>10549343</t>
  </si>
  <si>
    <t>13795-75656723</t>
  </si>
  <si>
    <t>60460303</t>
  </si>
  <si>
    <t>91051212</t>
  </si>
  <si>
    <t>13040-91392266</t>
  </si>
  <si>
    <t>93288488</t>
  </si>
  <si>
    <t>13129-10453024</t>
  </si>
  <si>
    <t>60143555</t>
  </si>
  <si>
    <t>13458-90175823</t>
  </si>
  <si>
    <t>93054637</t>
  </si>
  <si>
    <t>13041-92698749</t>
  </si>
  <si>
    <t>93880887</t>
  </si>
  <si>
    <t>13798-73213109</t>
  </si>
  <si>
    <t>Madison N</t>
  </si>
  <si>
    <t>13172-75156131</t>
  </si>
  <si>
    <t>92855067</t>
  </si>
  <si>
    <t>13226-60262999</t>
  </si>
  <si>
    <t>13226-92671084</t>
  </si>
  <si>
    <t>13038-76102267</t>
  </si>
  <si>
    <t>60224476</t>
  </si>
  <si>
    <t>13797-10921565</t>
  </si>
  <si>
    <t>10840529</t>
  </si>
  <si>
    <t>Orient S</t>
  </si>
  <si>
    <t>13087-75556592</t>
  </si>
  <si>
    <t>Fairgrounds N</t>
  </si>
  <si>
    <t>60191455</t>
  </si>
  <si>
    <t>13690-74018163</t>
  </si>
  <si>
    <t>60230211</t>
  </si>
  <si>
    <t>60239010</t>
  </si>
  <si>
    <t>13169-75551484</t>
  </si>
  <si>
    <t>93386286</t>
  </si>
  <si>
    <t>13909-73506050</t>
  </si>
  <si>
    <t>93113056</t>
  </si>
  <si>
    <t>Imperial Lakes</t>
  </si>
  <si>
    <t>13853-60190085</t>
  </si>
  <si>
    <t>Mulberry W</t>
  </si>
  <si>
    <t>13010-92956889</t>
  </si>
  <si>
    <t>PCA</t>
  </si>
  <si>
    <t>Kirkland</t>
  </si>
  <si>
    <t>13390-74755093</t>
  </si>
  <si>
    <t>Alexander E</t>
  </si>
  <si>
    <t>13121-92597049</t>
  </si>
  <si>
    <t>13010-90666359</t>
  </si>
  <si>
    <t>13123-75254726</t>
  </si>
  <si>
    <t>Plant City</t>
  </si>
  <si>
    <t>60296435</t>
  </si>
  <si>
    <t>60312496</t>
  </si>
  <si>
    <t>Knights</t>
  </si>
  <si>
    <t>92481353</t>
  </si>
  <si>
    <t>13389-73104831</t>
  </si>
  <si>
    <t>Gallagher N</t>
  </si>
  <si>
    <t>90348996</t>
  </si>
  <si>
    <t>Wilson</t>
  </si>
  <si>
    <t>10633843</t>
  </si>
  <si>
    <t>13241-92609999</t>
  </si>
  <si>
    <t>10671360</t>
  </si>
  <si>
    <t>10087627</t>
  </si>
  <si>
    <t>91845227</t>
  </si>
  <si>
    <t>Mulberry E</t>
  </si>
  <si>
    <t>13011-92957279</t>
  </si>
  <si>
    <t>Pinecrest</t>
  </si>
  <si>
    <t>13786-76002076</t>
  </si>
  <si>
    <t>Hopewell</t>
  </si>
  <si>
    <t>10095566</t>
  </si>
  <si>
    <t>13147-76003621</t>
  </si>
  <si>
    <t>13147-92872006</t>
  </si>
  <si>
    <t>13242-75054383</t>
  </si>
  <si>
    <t>10635213</t>
  </si>
  <si>
    <t>10629106</t>
  </si>
  <si>
    <t>92530375</t>
  </si>
  <si>
    <t>13243-10792272</t>
  </si>
  <si>
    <t>60211020</t>
  </si>
  <si>
    <t>Hampton N.</t>
  </si>
  <si>
    <t>13657-75257209</t>
  </si>
  <si>
    <t xml:space="preserve">JD Page (Compark) </t>
  </si>
  <si>
    <t>10070821</t>
  </si>
  <si>
    <t>13723-75156385</t>
  </si>
  <si>
    <t>91705066</t>
  </si>
  <si>
    <t>Gibsonton</t>
  </si>
  <si>
    <t>13019-74757321</t>
  </si>
  <si>
    <t>Riverview N</t>
  </si>
  <si>
    <t>13019-93052203</t>
  </si>
  <si>
    <t>SHA</t>
  </si>
  <si>
    <t>Caloosa N</t>
  </si>
  <si>
    <t>13236-90040245</t>
  </si>
  <si>
    <t>Caloosa S</t>
  </si>
  <si>
    <t>92170637</t>
  </si>
  <si>
    <t>Miller Mac</t>
  </si>
  <si>
    <t>13780-76001460</t>
  </si>
  <si>
    <t>60201691</t>
  </si>
  <si>
    <t>13020-74758259</t>
  </si>
  <si>
    <t>93201249</t>
  </si>
  <si>
    <t>Del Webb N</t>
  </si>
  <si>
    <t>13440-73108337</t>
  </si>
  <si>
    <t>60578343</t>
  </si>
  <si>
    <t>Riverview S</t>
  </si>
  <si>
    <t>14024-90118381</t>
  </si>
  <si>
    <t>90095026</t>
  </si>
  <si>
    <t>Sun City E</t>
  </si>
  <si>
    <t>13303-74016450</t>
  </si>
  <si>
    <t>13236-92471207</t>
  </si>
  <si>
    <t>Sun City W</t>
  </si>
  <si>
    <t>13302-73107742</t>
  </si>
  <si>
    <t>60198849</t>
  </si>
  <si>
    <t>14021-75706745</t>
  </si>
  <si>
    <t>14144-92327213</t>
  </si>
  <si>
    <t>13439-92958678</t>
  </si>
  <si>
    <t>East Bay N</t>
  </si>
  <si>
    <t>13341-75603904</t>
  </si>
  <si>
    <t>92922322</t>
  </si>
  <si>
    <t>Ruskin W</t>
  </si>
  <si>
    <t>13001-75809465</t>
  </si>
  <si>
    <t>Gulf City</t>
  </si>
  <si>
    <t>60179352</t>
  </si>
  <si>
    <t>Rhodine North</t>
  </si>
  <si>
    <t>13648-76154735</t>
  </si>
  <si>
    <t>13236-92789613</t>
  </si>
  <si>
    <t>14023-75707442</t>
  </si>
  <si>
    <t>60316214</t>
  </si>
  <si>
    <t>13003-75809762</t>
  </si>
  <si>
    <t>13003-92219288</t>
  </si>
  <si>
    <t>Del Webb S</t>
  </si>
  <si>
    <t>13489-92224037</t>
  </si>
  <si>
    <t>13438-92594929</t>
  </si>
  <si>
    <t>Ruskin E</t>
  </si>
  <si>
    <t>13817-90197115</t>
  </si>
  <si>
    <t>13256-93118770</t>
  </si>
  <si>
    <t>13488-10730843</t>
  </si>
  <si>
    <t>60203854</t>
  </si>
  <si>
    <t>14145-92197344</t>
  </si>
  <si>
    <t>92212533</t>
  </si>
  <si>
    <t>First Street S</t>
  </si>
  <si>
    <t>13896-75808599</t>
  </si>
  <si>
    <t>First Street N</t>
  </si>
  <si>
    <t>93456651</t>
  </si>
  <si>
    <t>13256-74856023</t>
  </si>
  <si>
    <t>13818-75559366</t>
  </si>
  <si>
    <t>93507609</t>
  </si>
  <si>
    <t>13649-76155721</t>
  </si>
  <si>
    <t>60268838</t>
  </si>
  <si>
    <t>14022-90542551</t>
  </si>
  <si>
    <t>92723267</t>
  </si>
  <si>
    <t>Lucerne Park</t>
  </si>
  <si>
    <t>13973-90196456</t>
  </si>
  <si>
    <t>Lake Gum</t>
  </si>
  <si>
    <t>60182079</t>
  </si>
  <si>
    <t>WHA</t>
  </si>
  <si>
    <t>Lake Silver N</t>
  </si>
  <si>
    <t>13293-74013683</t>
  </si>
  <si>
    <t>Lake Region</t>
  </si>
  <si>
    <t>10563875</t>
  </si>
  <si>
    <t>Lake Silver S</t>
  </si>
  <si>
    <t>13289-74013049</t>
  </si>
  <si>
    <t>Lake Alfred</t>
  </si>
  <si>
    <t>10538948</t>
  </si>
  <si>
    <t>13291-74012986</t>
  </si>
  <si>
    <t>Dairy Road</t>
  </si>
  <si>
    <t>13291-92483076</t>
  </si>
  <si>
    <t>Lake Ruby South</t>
  </si>
  <si>
    <t>13918-90021019</t>
  </si>
  <si>
    <t>Lake Winterset E</t>
  </si>
  <si>
    <t>90992308</t>
  </si>
  <si>
    <t>Polk City</t>
  </si>
  <si>
    <t>13299-75452219</t>
  </si>
  <si>
    <t>Lake Juliana</t>
  </si>
  <si>
    <t>93760109</t>
  </si>
  <si>
    <t>13769-74754278</t>
  </si>
  <si>
    <t>91230241</t>
  </si>
  <si>
    <t>13117-73210718</t>
  </si>
  <si>
    <t>13117-92912951</t>
  </si>
  <si>
    <t>Cypress Gardens</t>
  </si>
  <si>
    <t>13152-74407902</t>
  </si>
  <si>
    <t>60312019</t>
  </si>
  <si>
    <t>Jan Phyl S</t>
  </si>
  <si>
    <t>13297-10560854</t>
  </si>
  <si>
    <t>E Winter Haven W</t>
  </si>
  <si>
    <t>10560633</t>
  </si>
  <si>
    <t>Lake Ruby North</t>
  </si>
  <si>
    <t>13921-10609435</t>
  </si>
  <si>
    <t>60561948</t>
  </si>
  <si>
    <t>E Winter Haven E</t>
  </si>
  <si>
    <t>13312-75353545</t>
  </si>
  <si>
    <t>10567143</t>
  </si>
  <si>
    <t>13151-75154155</t>
  </si>
  <si>
    <t>60169548</t>
  </si>
  <si>
    <t>Gordonville</t>
  </si>
  <si>
    <t>13031-74014951</t>
  </si>
  <si>
    <t>South Eloise</t>
  </si>
  <si>
    <t>60176338</t>
  </si>
  <si>
    <t>Jan Phyl N</t>
  </si>
  <si>
    <t>13968-74012600</t>
  </si>
  <si>
    <t>10565962</t>
  </si>
  <si>
    <t>13922-75153599</t>
  </si>
  <si>
    <t>92771258</t>
  </si>
  <si>
    <t>13967-10653046</t>
  </si>
  <si>
    <t>10170208</t>
  </si>
  <si>
    <t>13370-75901960</t>
  </si>
  <si>
    <t>10567855</t>
  </si>
  <si>
    <t>13115-73210816</t>
  </si>
  <si>
    <t>5009304</t>
  </si>
  <si>
    <t>13290-74012897</t>
  </si>
  <si>
    <t>10025127</t>
  </si>
  <si>
    <t>13916-74409069</t>
  </si>
  <si>
    <t>60177619</t>
  </si>
  <si>
    <t>Berkley South</t>
  </si>
  <si>
    <t>13695-90706451</t>
  </si>
  <si>
    <t>93531202</t>
  </si>
  <si>
    <t>13292-74014066</t>
  </si>
  <si>
    <t>91099875</t>
  </si>
  <si>
    <t>13444-75953176</t>
  </si>
  <si>
    <t>90418435</t>
  </si>
  <si>
    <t>13473-74015322</t>
  </si>
  <si>
    <t>13030-60105332</t>
  </si>
  <si>
    <t>13371-75901500</t>
  </si>
  <si>
    <t>13153-74408899</t>
  </si>
  <si>
    <t>13311-75353193</t>
  </si>
  <si>
    <t>92284855</t>
  </si>
  <si>
    <t>D_MABRY E</t>
  </si>
  <si>
    <t>13587-74550745</t>
  </si>
  <si>
    <t>D_MABRY W</t>
  </si>
  <si>
    <t>94030114</t>
  </si>
  <si>
    <t>WSA</t>
  </si>
  <si>
    <t>WATERS W</t>
  </si>
  <si>
    <t>13334-74004887</t>
  </si>
  <si>
    <t>COOLIDGE W</t>
  </si>
  <si>
    <t>91799510</t>
  </si>
  <si>
    <t>SILVER $</t>
  </si>
  <si>
    <t>14275-92878595</t>
  </si>
  <si>
    <t>WSTCHASE W (230kV)</t>
  </si>
  <si>
    <t>60240437</t>
  </si>
  <si>
    <t xml:space="preserve">TRKYFORD </t>
  </si>
  <si>
    <t>13679-73503141</t>
  </si>
  <si>
    <t>60026827</t>
  </si>
  <si>
    <t>ROCKY_CR S</t>
  </si>
  <si>
    <t>13425-74402782</t>
  </si>
  <si>
    <t>92950259</t>
  </si>
  <si>
    <t>HYDE_PRK N</t>
  </si>
  <si>
    <t>13141-10147483</t>
  </si>
  <si>
    <t>HYDE_PRK S</t>
  </si>
  <si>
    <t>10147409</t>
  </si>
  <si>
    <t>GEORG_RD S</t>
  </si>
  <si>
    <t>13512-10238465</t>
  </si>
  <si>
    <t>JACKSON E</t>
  </si>
  <si>
    <t>60450538</t>
  </si>
  <si>
    <t>HIMES E</t>
  </si>
  <si>
    <t>13064-74201365</t>
  </si>
  <si>
    <t>10125956</t>
  </si>
  <si>
    <t>13426-73302884</t>
  </si>
  <si>
    <t>JACKSON W</t>
  </si>
  <si>
    <t>60141069</t>
  </si>
  <si>
    <t xml:space="preserve">HENDERSN E </t>
  </si>
  <si>
    <t>91280901</t>
  </si>
  <si>
    <t>EHRLICH W</t>
  </si>
  <si>
    <t>10328337</t>
  </si>
  <si>
    <t>13065-90774902</t>
  </si>
  <si>
    <t xml:space="preserve"> 4/0 CU</t>
  </si>
  <si>
    <t>13586-74851131</t>
  </si>
  <si>
    <t>60303647</t>
  </si>
  <si>
    <t>EHRLICH E</t>
  </si>
  <si>
    <t>13892-74201818</t>
  </si>
  <si>
    <t>60245404</t>
  </si>
  <si>
    <t>13155-90619398</t>
  </si>
  <si>
    <t>MEADOWPK E</t>
  </si>
  <si>
    <t>60156529</t>
  </si>
  <si>
    <t>SUNLAKE</t>
  </si>
  <si>
    <t>14069-94025195</t>
  </si>
  <si>
    <t>60354217</t>
  </si>
  <si>
    <t>93419680</t>
  </si>
  <si>
    <t>60138714</t>
  </si>
  <si>
    <t>13669-73500848</t>
  </si>
  <si>
    <t>60471837</t>
  </si>
  <si>
    <t>MATANZAS S</t>
  </si>
  <si>
    <t>13163-74304546</t>
  </si>
  <si>
    <t>LOIS E</t>
  </si>
  <si>
    <t>10168369</t>
  </si>
  <si>
    <t>13888-73502608</t>
  </si>
  <si>
    <t>10266560</t>
  </si>
  <si>
    <t>WOODLAND E</t>
  </si>
  <si>
    <t>60117037</t>
  </si>
  <si>
    <t xml:space="preserve">DBL_BRCH S </t>
  </si>
  <si>
    <t>91398791</t>
  </si>
  <si>
    <t>CARROLWD W</t>
  </si>
  <si>
    <t>13540-75056868</t>
  </si>
  <si>
    <t>93646283</t>
  </si>
  <si>
    <t>BAYCOURT</t>
  </si>
  <si>
    <t>13082-74306606</t>
  </si>
  <si>
    <t>60073795</t>
  </si>
  <si>
    <t>13143-75052560</t>
  </si>
  <si>
    <t>60087098</t>
  </si>
  <si>
    <t xml:space="preserve"> 500 CU</t>
  </si>
  <si>
    <t>ROCKY_CR N</t>
  </si>
  <si>
    <t>13574-60095133</t>
  </si>
  <si>
    <t>PATSN_RD E</t>
  </si>
  <si>
    <t>60134793</t>
  </si>
  <si>
    <t xml:space="preserve">IVY_ST </t>
  </si>
  <si>
    <t>13068-73102799</t>
  </si>
  <si>
    <t>HABANA S</t>
  </si>
  <si>
    <t>60088185</t>
  </si>
  <si>
    <t>13870-75650144</t>
  </si>
  <si>
    <t>91675885</t>
  </si>
  <si>
    <t>WATERS E</t>
  </si>
  <si>
    <t>13332-10756374</t>
  </si>
  <si>
    <t>CASEY_RD S</t>
  </si>
  <si>
    <t>10756225</t>
  </si>
  <si>
    <t>13510-72700706</t>
  </si>
  <si>
    <t>10219171</t>
  </si>
  <si>
    <t>13873-74650267</t>
  </si>
  <si>
    <t>13870-60111963</t>
  </si>
  <si>
    <t>13572-92511033</t>
  </si>
  <si>
    <t>60146512</t>
  </si>
  <si>
    <t>13585-60099344</t>
  </si>
  <si>
    <t>92696158</t>
  </si>
  <si>
    <t>13080-91896685</t>
  </si>
  <si>
    <t>HIMES W</t>
  </si>
  <si>
    <t>13060-93275191</t>
  </si>
  <si>
    <t>13671-73003926</t>
  </si>
  <si>
    <t>13491-73003716</t>
  </si>
  <si>
    <t>60160806</t>
  </si>
  <si>
    <t>13154-73001661</t>
  </si>
  <si>
    <t>COOLIDGE E</t>
  </si>
  <si>
    <t>13079-72802033</t>
  </si>
  <si>
    <t>60531757</t>
  </si>
  <si>
    <t>13337-74403994</t>
  </si>
  <si>
    <t>92580533</t>
  </si>
  <si>
    <t xml:space="preserve">GRANADA </t>
  </si>
  <si>
    <t>13754-73403295</t>
  </si>
  <si>
    <t>MATANZAS N</t>
  </si>
  <si>
    <t>60416579</t>
  </si>
  <si>
    <t>13511-74201063</t>
  </si>
  <si>
    <t>SKYWAY N</t>
  </si>
  <si>
    <t>92476738</t>
  </si>
  <si>
    <t>13210-73501814</t>
  </si>
  <si>
    <t>10168825</t>
  </si>
  <si>
    <t xml:space="preserve"> 1/0 CU</t>
  </si>
  <si>
    <t>13359-75850174</t>
  </si>
  <si>
    <t>PLANT_AV E</t>
  </si>
  <si>
    <t>90537993</t>
  </si>
  <si>
    <t>LOIS W</t>
  </si>
  <si>
    <t>13072-73401335</t>
  </si>
  <si>
    <t>90390043</t>
  </si>
  <si>
    <t>WOODLAND W</t>
  </si>
  <si>
    <t>60112276</t>
  </si>
  <si>
    <t>DBL_BRCH N</t>
  </si>
  <si>
    <t>93138885</t>
  </si>
  <si>
    <t>13573-73204074</t>
  </si>
  <si>
    <t>93040128</t>
  </si>
  <si>
    <t>13753-74006365</t>
  </si>
  <si>
    <t>60105897</t>
  </si>
  <si>
    <t>CLEARVIEW S</t>
  </si>
  <si>
    <t>13740-72601985</t>
  </si>
  <si>
    <t>91978646</t>
  </si>
  <si>
    <t>HABANA N</t>
  </si>
  <si>
    <t>13137-10915965</t>
  </si>
  <si>
    <t>90939755</t>
  </si>
  <si>
    <t>13061-74305473</t>
  </si>
  <si>
    <t>MANHATTAN W</t>
  </si>
  <si>
    <t>60340772</t>
  </si>
  <si>
    <t>13142-74006738</t>
  </si>
  <si>
    <t>60301264</t>
  </si>
  <si>
    <t>13737-73304635</t>
  </si>
  <si>
    <t>60019658</t>
  </si>
  <si>
    <t>13156-73203779</t>
  </si>
  <si>
    <t>10004032</t>
  </si>
  <si>
    <t>PATSN_RD W</t>
  </si>
  <si>
    <t>13860-10307596</t>
  </si>
  <si>
    <t>10213741</t>
  </si>
  <si>
    <t>CARROLWD E</t>
  </si>
  <si>
    <t>13538-75050593</t>
  </si>
  <si>
    <t>60120746</t>
  </si>
  <si>
    <t>13157-90547799</t>
  </si>
  <si>
    <t>91431197</t>
  </si>
  <si>
    <t>13539-75650010</t>
  </si>
  <si>
    <t>CASEY_RD N</t>
  </si>
  <si>
    <t>60023075</t>
  </si>
  <si>
    <t>13140-74303076</t>
  </si>
  <si>
    <t>ROME (2021)</t>
  </si>
  <si>
    <t>93694202</t>
  </si>
  <si>
    <t>92977818</t>
  </si>
  <si>
    <t>GRAY_ST N</t>
  </si>
  <si>
    <t>13201-73000892</t>
  </si>
  <si>
    <t>BOYSCOUT W</t>
  </si>
  <si>
    <t>93585705</t>
  </si>
  <si>
    <t>WSTCHASE E (69kV)</t>
  </si>
  <si>
    <t>60161906</t>
  </si>
  <si>
    <t>MEADOWPK W</t>
  </si>
  <si>
    <t>93628468</t>
  </si>
  <si>
    <t>13544-74318006</t>
  </si>
  <si>
    <t>60111904</t>
  </si>
  <si>
    <t>13493-73003543</t>
  </si>
  <si>
    <t>60163127</t>
  </si>
  <si>
    <t>GEORG_RD N</t>
  </si>
  <si>
    <t>13516-74200843</t>
  </si>
  <si>
    <t>10310574</t>
  </si>
  <si>
    <t>13139-72803206</t>
  </si>
  <si>
    <t>93187353</t>
  </si>
  <si>
    <t>14274-90411696</t>
  </si>
  <si>
    <t>KEYSTONE E</t>
  </si>
  <si>
    <t>13070-92865783</t>
  </si>
  <si>
    <t>13522-73303821</t>
  </si>
  <si>
    <t>60127453</t>
  </si>
  <si>
    <t xml:space="preserve"> 2/0 CU</t>
  </si>
  <si>
    <t>13747-75250111</t>
  </si>
  <si>
    <t>90424786</t>
  </si>
  <si>
    <t>13871-74650322</t>
  </si>
  <si>
    <t>10313841</t>
  </si>
  <si>
    <t>13750-74751764</t>
  </si>
  <si>
    <t>10313842</t>
  </si>
  <si>
    <t>13482-73204256</t>
  </si>
  <si>
    <t>60122925</t>
  </si>
  <si>
    <t>13428-90600253</t>
  </si>
  <si>
    <t xml:space="preserve">EL_PRADO </t>
  </si>
  <si>
    <t>13610-74306456</t>
  </si>
  <si>
    <t>10092441</t>
  </si>
  <si>
    <t>13612-90440682</t>
  </si>
  <si>
    <t>MANHATTAN E</t>
  </si>
  <si>
    <t>90643341</t>
  </si>
  <si>
    <t>13218-60124034</t>
  </si>
  <si>
    <t>13218-93714821</t>
  </si>
  <si>
    <t>13677-60416617</t>
  </si>
  <si>
    <t>WAYNE_RD</t>
  </si>
  <si>
    <t>13621-93126871</t>
  </si>
  <si>
    <t>13584-74751687</t>
  </si>
  <si>
    <t>60055763</t>
  </si>
  <si>
    <t>13066-73302496</t>
  </si>
  <si>
    <t xml:space="preserve">STADIUM </t>
  </si>
  <si>
    <t>60102295</t>
  </si>
  <si>
    <t>13193-74204470</t>
  </si>
  <si>
    <t>60113802</t>
  </si>
  <si>
    <t>13613-74306249</t>
  </si>
  <si>
    <t>10093173</t>
  </si>
  <si>
    <t>90865516</t>
  </si>
  <si>
    <t>60645105</t>
  </si>
  <si>
    <t>13517-73203565</t>
  </si>
  <si>
    <t>13514-91870479</t>
  </si>
  <si>
    <t>91221103</t>
  </si>
  <si>
    <t>13575-74403022</t>
  </si>
  <si>
    <t>60122125</t>
  </si>
  <si>
    <t>13863-60171333</t>
  </si>
  <si>
    <t>60113182</t>
  </si>
  <si>
    <t>13207-73402579</t>
  </si>
  <si>
    <t>92190235</t>
  </si>
  <si>
    <t>MACDILL E</t>
  </si>
  <si>
    <t>13605-75500856</t>
  </si>
  <si>
    <t>93205462</t>
  </si>
  <si>
    <t>13530-74005167</t>
  </si>
  <si>
    <t>60092106</t>
  </si>
  <si>
    <t>13199-60575710</t>
  </si>
  <si>
    <t>93188744</t>
  </si>
  <si>
    <t>13062-74307156</t>
  </si>
  <si>
    <t>60029463</t>
  </si>
  <si>
    <t>13673-73500879</t>
  </si>
  <si>
    <t>60364708</t>
  </si>
  <si>
    <t>13484-74552090</t>
  </si>
  <si>
    <t>13611-74308221</t>
  </si>
  <si>
    <t>60233916</t>
  </si>
  <si>
    <t>13670-74201966</t>
  </si>
  <si>
    <t>60323409</t>
  </si>
  <si>
    <t>13113-60009298</t>
  </si>
  <si>
    <t>92820908</t>
  </si>
  <si>
    <t>13060-74304828</t>
  </si>
  <si>
    <t>13070-75050757</t>
  </si>
  <si>
    <t>10026544</t>
  </si>
  <si>
    <t>13111-74305719</t>
  </si>
  <si>
    <t>60072681</t>
  </si>
  <si>
    <t>13490-73002153</t>
  </si>
  <si>
    <t>CYPRESS E</t>
  </si>
  <si>
    <t>13448-90162826</t>
  </si>
  <si>
    <t>60576788</t>
  </si>
  <si>
    <t>13077-91148397</t>
  </si>
  <si>
    <t>60160822</t>
  </si>
  <si>
    <t>13270-10196197</t>
  </si>
  <si>
    <t>93139886</t>
  </si>
  <si>
    <t>Total Customers</t>
  </si>
  <si>
    <t>Zone 1 Customers</t>
  </si>
  <si>
    <t>Remaining Customers</t>
  </si>
  <si>
    <t>60118654</t>
  </si>
  <si>
    <t>93433111</t>
  </si>
  <si>
    <t>91668167</t>
  </si>
  <si>
    <t>90575476</t>
  </si>
  <si>
    <t>60232041</t>
  </si>
  <si>
    <t>91259736</t>
  </si>
  <si>
    <t>60384236</t>
  </si>
  <si>
    <t>Unit</t>
  </si>
  <si>
    <t>Assumptions</t>
  </si>
  <si>
    <t>Customers per zone</t>
  </si>
  <si>
    <t>Value</t>
  </si>
  <si>
    <t>Reconductor Cost</t>
  </si>
  <si>
    <t>$</t>
  </si>
  <si>
    <t>336 Install</t>
  </si>
  <si>
    <t>$/ft</t>
  </si>
  <si>
    <t>Conductor Removal</t>
  </si>
  <si>
    <t>336 Material Cost</t>
  </si>
  <si>
    <t>Overhead reconductor</t>
  </si>
  <si>
    <t>ALJCN Material Cost</t>
  </si>
  <si>
    <t>Underground reconductor</t>
  </si>
  <si>
    <t>Transformer Upgrade</t>
  </si>
  <si>
    <t>Transformer Upgrade Cost</t>
  </si>
  <si>
    <t>Group 4 Costs</t>
  </si>
  <si>
    <t>Total Estimated Cost</t>
  </si>
  <si>
    <t>SCADA Controlled Devices</t>
  </si>
  <si>
    <t>Total</t>
  </si>
  <si>
    <t>Max Post Contingency Overload w/ reconductor (MVA)</t>
  </si>
  <si>
    <t>XFM Rating</t>
  </si>
  <si>
    <t>MVA</t>
  </si>
  <si>
    <t>Zone 2 MVA Restored</t>
  </si>
  <si>
    <t>50% Mean Zone 2 load</t>
  </si>
  <si>
    <t>Xfmr Avail. Capacity w/ relay with FEEDER loading</t>
  </si>
  <si>
    <t>1000 ALJCN Install/removal</t>
  </si>
  <si>
    <t>6" conduit and bore</t>
  </si>
  <si>
    <t>Group 4 Reconductor Estimate (1 mi)</t>
  </si>
  <si>
    <t>Group 4 Assumptions</t>
  </si>
  <si>
    <t>Underground reconductor Assumptions</t>
  </si>
  <si>
    <t>Overhead reconductor Assumptions</t>
  </si>
  <si>
    <t>General Assumptions</t>
  </si>
  <si>
    <t>Double Circuit</t>
  </si>
  <si>
    <t>Single Circuit</t>
  </si>
  <si>
    <t>Adjacent XFM loaded over 100%</t>
  </si>
  <si>
    <t>customers per zone</t>
  </si>
  <si>
    <t>ft/poles</t>
  </si>
  <si>
    <t>Ft. per poles</t>
  </si>
  <si>
    <t>Substation protection device upgrades</t>
  </si>
  <si>
    <t>Adj. feeder midpoint recloser</t>
  </si>
  <si>
    <t>Main Feeder Relay</t>
  </si>
  <si>
    <t>Adj Feeder Relay</t>
  </si>
  <si>
    <t>Estimated Zone Reclosers</t>
  </si>
  <si>
    <t>Start-up reclosers</t>
  </si>
  <si>
    <t>Start-up Recloser Cost</t>
  </si>
  <si>
    <t>Zone Recloser Cost</t>
  </si>
  <si>
    <t>Feeder tie recloser</t>
  </si>
  <si>
    <t>Zone 1 recloser</t>
  </si>
  <si>
    <t xml:space="preserve">Pole Replacement </t>
  </si>
  <si>
    <t>Pole Replacement per foot</t>
  </si>
  <si>
    <t>Prep for reconductor per foot</t>
  </si>
  <si>
    <t>Prep for Reconductor per pole</t>
  </si>
  <si>
    <t>Torsion doors per foot</t>
  </si>
  <si>
    <t>Torsion doors</t>
  </si>
  <si>
    <t>Splices</t>
  </si>
  <si>
    <t>FeederId</t>
  </si>
  <si>
    <t>SectionId</t>
  </si>
  <si>
    <t>Phasing</t>
  </si>
  <si>
    <t>PhsCond</t>
  </si>
  <si>
    <t>FeetLong</t>
  </si>
  <si>
    <t>&gt;=90%</t>
  </si>
  <si>
    <t>Service Area</t>
  </si>
  <si>
    <t>UPGRADE</t>
  </si>
  <si>
    <t>OH or UG</t>
  </si>
  <si>
    <t>UpgradeConductor</t>
  </si>
  <si>
    <t>Capacitor</t>
  </si>
  <si>
    <t>13021-74750346</t>
  </si>
  <si>
    <t xml:space="preserve"> ABCN</t>
  </si>
  <si>
    <t>OH</t>
  </si>
  <si>
    <t>336 ACSR</t>
  </si>
  <si>
    <t>CBC0650</t>
  </si>
  <si>
    <t>13027-75701848</t>
  </si>
  <si>
    <t>CBC0432</t>
  </si>
  <si>
    <t>13065-74307290</t>
  </si>
  <si>
    <t>CBC0919</t>
  </si>
  <si>
    <t>13067-73102508</t>
  </si>
  <si>
    <t>CBC0999</t>
  </si>
  <si>
    <t>13154-73001492</t>
  </si>
  <si>
    <t>CBC0769</t>
  </si>
  <si>
    <t>13154-10153285</t>
  </si>
  <si>
    <t>CBC0767</t>
  </si>
  <si>
    <t>13207-10168552</t>
  </si>
  <si>
    <t>CBC0883</t>
  </si>
  <si>
    <t>13348-74853526</t>
  </si>
  <si>
    <t>CBC0532</t>
  </si>
  <si>
    <t>13371-75901301</t>
  </si>
  <si>
    <t>CBC1135</t>
  </si>
  <si>
    <t>13359-75850486</t>
  </si>
  <si>
    <t>CBC0947</t>
  </si>
  <si>
    <t>13442-10578457</t>
  </si>
  <si>
    <t>CBC1073</t>
  </si>
  <si>
    <t>13517-10241943</t>
  </si>
  <si>
    <t>CBC0770</t>
  </si>
  <si>
    <t>13679-73503507</t>
  </si>
  <si>
    <t>CBC0579</t>
  </si>
  <si>
    <t>13885-76104521</t>
  </si>
  <si>
    <t>CBC0172</t>
  </si>
  <si>
    <t>OH Capacitor Upgrades</t>
  </si>
  <si>
    <t>Cap bank replacement</t>
  </si>
  <si>
    <t>Group 1: Recloser Install / breaker replacement</t>
  </si>
  <si>
    <t>RelayMicroProcessor</t>
  </si>
  <si>
    <t>RelayElectromechanical</t>
  </si>
  <si>
    <t>RelaySolidState</t>
  </si>
  <si>
    <t>Line Savers</t>
  </si>
  <si>
    <t>Tripsavers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</si>
</sst>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A3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71C5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5" fontId="0" fillId="0" borderId="0" xfId="2" applyNumberFormat="1" applyFont="1"/>
    <xf numFmtId="0" fontId="0" fillId="5" borderId="0" xfId="0" applyFill="1"/>
    <xf numFmtId="164" fontId="0" fillId="5" borderId="0" xfId="1" applyNumberFormat="1" applyFont="1" applyFill="1"/>
    <xf numFmtId="2" fontId="0" fillId="5" borderId="0" xfId="0" applyNumberFormat="1" applyFill="1"/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6" borderId="0" xfId="0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4" fontId="0" fillId="0" borderId="0" xfId="1" applyNumberFormat="1" applyFont="1" applyFill="1"/>
    <xf numFmtId="2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0" fontId="0" fillId="7" borderId="0" xfId="0" applyFill="1"/>
    <xf numFmtId="0" fontId="0" fillId="0" borderId="0" xfId="0" applyFill="1" applyBorder="1" applyAlignment="1">
      <alignment horizontal="center"/>
    </xf>
    <xf numFmtId="9" fontId="0" fillId="0" borderId="0" xfId="3" applyFont="1" applyFill="1"/>
    <xf numFmtId="165" fontId="0" fillId="0" borderId="0" xfId="2" applyNumberFormat="1" applyFont="1" applyFill="1"/>
    <xf numFmtId="165" fontId="0" fillId="0" borderId="0" xfId="0" applyNumberFormat="1" applyFill="1"/>
    <xf numFmtId="44" fontId="0" fillId="0" borderId="0" xfId="2" applyFont="1" applyFill="1"/>
    <xf numFmtId="44" fontId="0" fillId="0" borderId="0" xfId="0" applyNumberFormat="1" applyFill="1"/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8" borderId="0" xfId="0" applyFill="1"/>
    <xf numFmtId="165" fontId="0" fillId="8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6A39"/>
      <color rgb="FFC4D600"/>
      <color rgb="FF71C5E8"/>
      <color rgb="FF636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FLISR</a:t>
            </a:r>
            <a:r>
              <a:rPr lang="en-US" baseline="0"/>
              <a:t> Cost Grouping by Region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Cost_Grouping_Charts!$A$2</c:f>
              <c:strCache>
                <c:ptCount val="1"/>
                <c:pt idx="0">
                  <c:v>Group 1: Recloser Install / breaker replacement</c:v>
                </c:pt>
              </c:strCache>
            </c:strRef>
          </c:tx>
          <c:spPr>
            <a:solidFill>
              <a:srgbClr val="FF6A39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Cost_Grouping_Charts!$C$2:$I$2</c:f>
              <c:numCache>
                <c:formatCode>General</c:formatCode>
                <c:ptCount val="7"/>
                <c:pt idx="0">
                  <c:v>22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E-47B0-80FE-37927E7DEF52}"/>
            </c:ext>
          </c:extLst>
        </c:ser>
        <c:ser>
          <c:idx val="1"/>
          <c:order val="1"/>
          <c:tx>
            <c:strRef>
              <c:f>Cost_Grouping_Charts!$A$3</c:f>
              <c:strCache>
                <c:ptCount val="1"/>
                <c:pt idx="0">
                  <c:v>Group 2:Requires conductor upgrades</c:v>
                </c:pt>
              </c:strCache>
            </c:strRef>
          </c:tx>
          <c:spPr>
            <a:solidFill>
              <a:srgbClr val="63666A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Cost_Grouping_Charts!$C$3:$I$3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E-47B0-80FE-37927E7DEF52}"/>
            </c:ext>
          </c:extLst>
        </c:ser>
        <c:ser>
          <c:idx val="2"/>
          <c:order val="2"/>
          <c:tx>
            <c:strRef>
              <c:f>Cost_Grouping_Charts!$A$4</c:f>
              <c:strCache>
                <c:ptCount val="1"/>
                <c:pt idx="0">
                  <c:v>Group 3: Requires transformer upgrade</c:v>
                </c:pt>
              </c:strCache>
            </c:strRef>
          </c:tx>
          <c:spPr>
            <a:solidFill>
              <a:srgbClr val="C4D600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Cost_Grouping_Charts!$C$4:$I$4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E-47B0-80FE-37927E7DEF52}"/>
            </c:ext>
          </c:extLst>
        </c:ser>
        <c:ser>
          <c:idx val="3"/>
          <c:order val="3"/>
          <c:tx>
            <c:strRef>
              <c:f>Cost_Grouping_Charts!$A$5</c:f>
              <c:strCache>
                <c:ptCount val="1"/>
                <c:pt idx="0">
                  <c:v>Group 4: Requires multiple FLISR ties</c:v>
                </c:pt>
              </c:strCache>
            </c:strRef>
          </c:tx>
          <c:spPr>
            <a:solidFill>
              <a:srgbClr val="71C5E8"/>
            </a:solidFill>
            <a:ln>
              <a:noFill/>
            </a:ln>
            <a:effectLst/>
          </c:spPr>
          <c:invertIfNegative val="0"/>
          <c:cat>
            <c:strRef>
              <c:f>Cost_Grouping_Charts!$C$1:$I$1</c:f>
              <c:strCache>
                <c:ptCount val="7"/>
                <c:pt idx="0">
                  <c:v>CSA</c:v>
                </c:pt>
                <c:pt idx="1">
                  <c:v>DCA</c:v>
                </c:pt>
                <c:pt idx="2">
                  <c:v>ESA</c:v>
                </c:pt>
                <c:pt idx="3">
                  <c:v>PCA</c:v>
                </c:pt>
                <c:pt idx="4">
                  <c:v>SHA</c:v>
                </c:pt>
                <c:pt idx="5">
                  <c:v>WHA</c:v>
                </c:pt>
                <c:pt idx="6">
                  <c:v>WSA</c:v>
                </c:pt>
              </c:strCache>
            </c:strRef>
          </c:cat>
          <c:val>
            <c:numRef>
              <c:f>Cost_Grouping_Charts!$C$5:$I$5</c:f>
              <c:numCache>
                <c:formatCode>General</c:formatCode>
                <c:ptCount val="7"/>
                <c:pt idx="0">
                  <c:v>28</c:v>
                </c:pt>
                <c:pt idx="1">
                  <c:v>0</c:v>
                </c:pt>
                <c:pt idx="2">
                  <c:v>33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E-47B0-80FE-37927E7D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9175823"/>
        <c:axId val="1599178319"/>
      </c:barChart>
      <c:catAx>
        <c:axId val="15991758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8319"/>
        <c:crosses val="autoZero"/>
        <c:auto val="1"/>
        <c:lblAlgn val="ctr"/>
        <c:lblOffset val="100"/>
        <c:noMultiLvlLbl val="0"/>
      </c:catAx>
      <c:valAx>
        <c:axId val="159917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Feeder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43376394827801E-2"/>
          <c:y val="0.86068360773085184"/>
          <c:w val="0.88261397387402274"/>
          <c:h val="0.12416487711763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FLISR Cost Grouping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A3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Cost_Grouping_Charts!$A$2:$A$5</c:f>
              <c:strCache>
                <c:ptCount val="4"/>
                <c:pt idx="0">
                  <c:v>Group 1: Recloser Install / breaker replacement</c:v>
                </c:pt>
                <c:pt idx="1">
                  <c:v>Group 2:Requires conductor upgrades</c:v>
                </c:pt>
                <c:pt idx="2">
                  <c:v>Group 3: Requires transformer upgrade</c:v>
                </c:pt>
                <c:pt idx="3">
                  <c:v>Group 4: Requires multiple FLISR ties</c:v>
                </c:pt>
              </c:strCache>
            </c:strRef>
          </c:cat>
          <c:val>
            <c:numRef>
              <c:f>Cost_Grouping_Charts!$B$2:$B$5</c:f>
              <c:numCache>
                <c:formatCode>General</c:formatCode>
                <c:ptCount val="4"/>
                <c:pt idx="0">
                  <c:v>101</c:v>
                </c:pt>
                <c:pt idx="1">
                  <c:v>39</c:v>
                </c:pt>
                <c:pt idx="2">
                  <c:v>26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4-4E25-A579-2C46D71A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9177071"/>
        <c:axId val="1599179567"/>
      </c:barChart>
      <c:catAx>
        <c:axId val="1599177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</a:t>
                </a:r>
                <a:r>
                  <a:rPr lang="en-US" baseline="0"/>
                  <a:t> Grouping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9567"/>
        <c:crosses val="autoZero"/>
        <c:auto val="1"/>
        <c:lblAlgn val="ctr"/>
        <c:lblOffset val="100"/>
        <c:noMultiLvlLbl val="0"/>
      </c:catAx>
      <c:valAx>
        <c:axId val="1599179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Feeder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177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Estimated Cost by Feeder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Cost_Per_Feeder_Graph!$M$3</c:f>
              <c:strCache>
                <c:ptCount val="1"/>
                <c:pt idx="0">
                  <c:v>DCA</c:v>
                </c:pt>
              </c:strCache>
            </c:strRef>
          </c:tx>
          <c:spPr>
            <a:solidFill>
              <a:schemeClr val="accent1"/>
            </a:solidFill>
            <a:ln w="1016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Cost_Per_Feeder_Graph!$N$3:$LA$3</c:f>
              <c:numCache>
                <c:formatCode>_("$"* #,##0_);_("$"* \(#,##0\);_("$"* "-"??_);_(@_)</c:formatCode>
                <c:ptCount val="300"/>
                <c:pt idx="0">
                  <c:v>304000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380000</c:v>
                </c:pt>
                <c:pt idx="16">
                  <c:v>380000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500000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573323.65899999999</c:v>
                </c:pt>
                <c:pt idx="91">
                  <c:v>0</c:v>
                </c:pt>
                <c:pt idx="92">
                  <c:v>576000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667426.33100000001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728000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6-4479-8238-083E9DE3F63C}"/>
            </c:ext>
          </c:extLst>
        </c:ser>
        <c:ser>
          <c:idx val="1"/>
          <c:order val="1"/>
          <c:tx>
            <c:strRef>
              <c:f>Cost_Per_Feeder_Graph!$M$4</c:f>
              <c:strCache>
                <c:ptCount val="1"/>
                <c:pt idx="0">
                  <c:v>ESA</c:v>
                </c:pt>
              </c:strCache>
            </c:strRef>
          </c:tx>
          <c:spPr>
            <a:solidFill>
              <a:schemeClr val="accent2"/>
            </a:solidFill>
            <a:ln w="1016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Cost_Per_Feeder_Graph!$N$4:$LA$4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304000</c:v>
                </c:pt>
                <c:pt idx="2">
                  <c:v>304000</c:v>
                </c:pt>
                <c:pt idx="3">
                  <c:v>304000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380000</c:v>
                </c:pt>
                <c:pt idx="18">
                  <c:v>380000</c:v>
                </c:pt>
                <c:pt idx="19">
                  <c:v>380000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383771.39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456000</c:v>
                </c:pt>
                <c:pt idx="42">
                  <c:v>456000</c:v>
                </c:pt>
                <c:pt idx="43">
                  <c:v>456000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511406.00300000003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532000</c:v>
                </c:pt>
                <c:pt idx="82">
                  <c:v>532000</c:v>
                </c:pt>
                <c:pt idx="83">
                  <c:v>0</c:v>
                </c:pt>
                <c:pt idx="84">
                  <c:v>536772.91299999994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652000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825660.98560000001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901660.98560000001</c:v>
                </c:pt>
                <c:pt idx="145">
                  <c:v>901660.98560000001</c:v>
                </c:pt>
                <c:pt idx="146">
                  <c:v>901660.98560000001</c:v>
                </c:pt>
                <c:pt idx="147">
                  <c:v>901660.98560000001</c:v>
                </c:pt>
                <c:pt idx="148">
                  <c:v>901660.98560000001</c:v>
                </c:pt>
                <c:pt idx="149">
                  <c:v>0</c:v>
                </c:pt>
                <c:pt idx="150">
                  <c:v>0</c:v>
                </c:pt>
                <c:pt idx="151">
                  <c:v>905432.37560000003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952267.56660000002</c:v>
                </c:pt>
                <c:pt idx="157">
                  <c:v>0</c:v>
                </c:pt>
                <c:pt idx="158">
                  <c:v>0</c:v>
                </c:pt>
                <c:pt idx="159">
                  <c:v>977660.98560000001</c:v>
                </c:pt>
                <c:pt idx="160">
                  <c:v>977660.98560000001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985096.01159999997</c:v>
                </c:pt>
                <c:pt idx="170">
                  <c:v>0</c:v>
                </c:pt>
                <c:pt idx="171">
                  <c:v>0</c:v>
                </c:pt>
                <c:pt idx="172">
                  <c:v>1008909.6456</c:v>
                </c:pt>
                <c:pt idx="173">
                  <c:v>1013972.5539636364</c:v>
                </c:pt>
                <c:pt idx="174">
                  <c:v>0</c:v>
                </c:pt>
                <c:pt idx="175">
                  <c:v>1021660.9856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1044108.8015090909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1053660.9856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1097660.9856</c:v>
                </c:pt>
                <c:pt idx="204">
                  <c:v>1097660.9856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1175546.6806000001</c:v>
                </c:pt>
                <c:pt idx="221">
                  <c:v>0</c:v>
                </c:pt>
                <c:pt idx="222">
                  <c:v>1215500.0719636364</c:v>
                </c:pt>
                <c:pt idx="223">
                  <c:v>1217660.9856</c:v>
                </c:pt>
                <c:pt idx="224">
                  <c:v>0</c:v>
                </c:pt>
                <c:pt idx="225">
                  <c:v>0</c:v>
                </c:pt>
                <c:pt idx="226">
                  <c:v>1244736.374509091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1512197.8857818183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2130000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2206000</c:v>
                </c:pt>
                <c:pt idx="258">
                  <c:v>2217152.5389999999</c:v>
                </c:pt>
                <c:pt idx="259">
                  <c:v>2250000</c:v>
                </c:pt>
                <c:pt idx="260">
                  <c:v>0</c:v>
                </c:pt>
                <c:pt idx="261">
                  <c:v>2282000</c:v>
                </c:pt>
                <c:pt idx="262">
                  <c:v>2282000</c:v>
                </c:pt>
                <c:pt idx="263">
                  <c:v>0</c:v>
                </c:pt>
                <c:pt idx="264">
                  <c:v>0</c:v>
                </c:pt>
                <c:pt idx="265">
                  <c:v>2370000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2598000</c:v>
                </c:pt>
                <c:pt idx="271">
                  <c:v>0</c:v>
                </c:pt>
                <c:pt idx="272">
                  <c:v>0</c:v>
                </c:pt>
                <c:pt idx="273">
                  <c:v>2651660.9856000002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2694229.5119636366</c:v>
                </c:pt>
                <c:pt idx="280">
                  <c:v>2695660.9856000002</c:v>
                </c:pt>
                <c:pt idx="281">
                  <c:v>2727660.9856000002</c:v>
                </c:pt>
                <c:pt idx="282">
                  <c:v>0</c:v>
                </c:pt>
                <c:pt idx="283">
                  <c:v>0</c:v>
                </c:pt>
                <c:pt idx="284">
                  <c:v>2771660.9856000002</c:v>
                </c:pt>
                <c:pt idx="285">
                  <c:v>0</c:v>
                </c:pt>
                <c:pt idx="286">
                  <c:v>2849546.6805999996</c:v>
                </c:pt>
                <c:pt idx="287">
                  <c:v>2891660.9856000002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2999660.9856000002</c:v>
                </c:pt>
                <c:pt idx="292">
                  <c:v>0</c:v>
                </c:pt>
                <c:pt idx="293">
                  <c:v>0</c:v>
                </c:pt>
                <c:pt idx="294">
                  <c:v>3039419.2736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3565380.7122363634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6-4479-8238-083E9DE3F63C}"/>
            </c:ext>
          </c:extLst>
        </c:ser>
        <c:ser>
          <c:idx val="2"/>
          <c:order val="2"/>
          <c:tx>
            <c:strRef>
              <c:f>Cost_Per_Feeder_Graph!$M$5</c:f>
              <c:strCache>
                <c:ptCount val="1"/>
                <c:pt idx="0">
                  <c:v>PCA</c:v>
                </c:pt>
              </c:strCache>
            </c:strRef>
          </c:tx>
          <c:spPr>
            <a:solidFill>
              <a:schemeClr val="accent3"/>
            </a:solidFill>
            <a:ln w="1016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Cost_Per_Feeder_Graph!$N$5:$LA$5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380000</c:v>
                </c:pt>
                <c:pt idx="21">
                  <c:v>380000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456000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500000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620000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977660.98560000001</c:v>
                </c:pt>
                <c:pt idx="162">
                  <c:v>977660.98560000001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995239.37278181815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1021660.9856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1053660.9856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1053714.8626000001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1065660.9856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1173660.9856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2130000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2727660.9856000002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3077240.7797818184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6-4479-8238-083E9DE3F63C}"/>
            </c:ext>
          </c:extLst>
        </c:ser>
        <c:ser>
          <c:idx val="3"/>
          <c:order val="3"/>
          <c:tx>
            <c:strRef>
              <c:f>Cost_Per_Feeder_Graph!$M$6</c:f>
              <c:strCache>
                <c:ptCount val="1"/>
                <c:pt idx="0">
                  <c:v>SHA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Cost_Per_Feeder_Graph!$N$6:$LA$6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304000</c:v>
                </c:pt>
                <c:pt idx="5">
                  <c:v>304000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380000</c:v>
                </c:pt>
                <c:pt idx="23">
                  <c:v>380000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456053.87699999998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500000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576000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608000</c:v>
                </c:pt>
                <c:pt idx="105">
                  <c:v>608862.03200000001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728000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825660.98560000001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880000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913567.80260000005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977660.98560000001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988598.01659999997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1053660.9856</c:v>
                </c:pt>
                <c:pt idx="190">
                  <c:v>1053660.9856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1097714.8626000001</c:v>
                </c:pt>
                <c:pt idx="206">
                  <c:v>1114690.6436000001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1129660.9856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1281660.9856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1412191.9735999999</c:v>
                </c:pt>
                <c:pt idx="236">
                  <c:v>0</c:v>
                </c:pt>
                <c:pt idx="237">
                  <c:v>0</c:v>
                </c:pt>
                <c:pt idx="238">
                  <c:v>1442518.2986909091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2942697.0756000001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D6-4479-8238-083E9DE3F63C}"/>
            </c:ext>
          </c:extLst>
        </c:ser>
        <c:ser>
          <c:idx val="4"/>
          <c:order val="4"/>
          <c:tx>
            <c:strRef>
              <c:f>Cost_Per_Feeder_Graph!$M$7</c:f>
              <c:strCache>
                <c:ptCount val="1"/>
                <c:pt idx="0">
                  <c:v>WHA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Cost_Per_Feeder_Graph!$N$7:$LA$7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304000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380000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424000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500000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565767.89599999995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576000</c:v>
                </c:pt>
                <c:pt idx="95">
                  <c:v>576000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611513.5636363636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620000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652000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696000</c:v>
                </c:pt>
                <c:pt idx="122">
                  <c:v>696000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825660.98560000001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945660.98560000001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1032544.1396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1065660.9856</c:v>
                </c:pt>
                <c:pt idx="199">
                  <c:v>1065660.9856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1120504.8336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1173660.9856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1202180.8025454546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1237231.2146000001</c:v>
                </c:pt>
                <c:pt idx="226">
                  <c:v>0</c:v>
                </c:pt>
                <c:pt idx="227">
                  <c:v>1249660.9856</c:v>
                </c:pt>
                <c:pt idx="228">
                  <c:v>0</c:v>
                </c:pt>
                <c:pt idx="229">
                  <c:v>0</c:v>
                </c:pt>
                <c:pt idx="230">
                  <c:v>1314942.4006000001</c:v>
                </c:pt>
                <c:pt idx="231">
                  <c:v>1329969.2333272728</c:v>
                </c:pt>
                <c:pt idx="232">
                  <c:v>1335197.2146000001</c:v>
                </c:pt>
                <c:pt idx="233">
                  <c:v>0</c:v>
                </c:pt>
                <c:pt idx="234">
                  <c:v>1407438.7881454546</c:v>
                </c:pt>
                <c:pt idx="235">
                  <c:v>0</c:v>
                </c:pt>
                <c:pt idx="236">
                  <c:v>1428394.3796000001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1580394.3796000001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6-4479-8238-083E9DE3F63C}"/>
            </c:ext>
          </c:extLst>
        </c:ser>
        <c:ser>
          <c:idx val="5"/>
          <c:order val="5"/>
          <c:tx>
            <c:strRef>
              <c:f>Cost_Per_Feeder_Graph!$M$8</c:f>
              <c:strCache>
                <c:ptCount val="1"/>
                <c:pt idx="0">
                  <c:v>WSA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cat>
            <c:strRef>
              <c:f>Cost_Per_Feeder_Graph!$N$2:$LA$2</c:f>
              <c:strCache>
                <c:ptCount val="300"/>
                <c:pt idx="0">
                  <c:v>  </c:v>
                </c:pt>
                <c:pt idx="1">
                  <c:v>  </c:v>
                </c:pt>
                <c:pt idx="2">
                  <c:v>  </c:v>
                </c:pt>
                <c:pt idx="3">
                  <c:v>  </c:v>
                </c:pt>
                <c:pt idx="4">
                  <c:v>  </c:v>
                </c:pt>
                <c:pt idx="5">
                  <c:v>  </c:v>
                </c:pt>
                <c:pt idx="6">
                  <c:v>  </c:v>
                </c:pt>
                <c:pt idx="7">
                  <c:v>  </c:v>
                </c:pt>
                <c:pt idx="8">
                  <c:v>  </c:v>
                </c:pt>
                <c:pt idx="9">
                  <c:v>  </c:v>
                </c:pt>
                <c:pt idx="10">
                  <c:v>  </c:v>
                </c:pt>
                <c:pt idx="11">
                  <c:v> $380,000 </c:v>
                </c:pt>
                <c:pt idx="12">
                  <c:v> $380,000 </c:v>
                </c:pt>
                <c:pt idx="13">
                  <c:v> $380,000 </c:v>
                </c:pt>
                <c:pt idx="14">
                  <c:v> $380,000 </c:v>
                </c:pt>
                <c:pt idx="15">
                  <c:v>  </c:v>
                </c:pt>
                <c:pt idx="16">
                  <c:v>  </c:v>
                </c:pt>
                <c:pt idx="17">
                  <c:v>  </c:v>
                </c:pt>
                <c:pt idx="18">
                  <c:v>  </c:v>
                </c:pt>
                <c:pt idx="19">
                  <c:v>  </c:v>
                </c:pt>
                <c:pt idx="20">
                  <c:v>  </c:v>
                </c:pt>
                <c:pt idx="21">
                  <c:v>  </c:v>
                </c:pt>
                <c:pt idx="22">
                  <c:v>  </c:v>
                </c:pt>
                <c:pt idx="23">
                  <c:v>  </c:v>
                </c:pt>
                <c:pt idx="24">
                  <c:v>  </c:v>
                </c:pt>
                <c:pt idx="25">
                  <c:v>  </c:v>
                </c:pt>
                <c:pt idx="26">
                  <c:v>  </c:v>
                </c:pt>
                <c:pt idx="27">
                  <c:v>  </c:v>
                </c:pt>
                <c:pt idx="28">
                  <c:v>  </c:v>
                </c:pt>
                <c:pt idx="29">
                  <c:v>  </c:v>
                </c:pt>
                <c:pt idx="30">
                  <c:v>  </c:v>
                </c:pt>
                <c:pt idx="31">
                  <c:v>  </c:v>
                </c:pt>
                <c:pt idx="32">
                  <c:v>  </c:v>
                </c:pt>
                <c:pt idx="33">
                  <c:v> $399,256 </c:v>
                </c:pt>
                <c:pt idx="34">
                  <c:v> $424,000 </c:v>
                </c:pt>
                <c:pt idx="35">
                  <c:v>  </c:v>
                </c:pt>
                <c:pt idx="36">
                  <c:v>  </c:v>
                </c:pt>
                <c:pt idx="37">
                  <c:v> $456,000 </c:v>
                </c:pt>
                <c:pt idx="38">
                  <c:v> $456,000 </c:v>
                </c:pt>
                <c:pt idx="39">
                  <c:v> $456,000 </c:v>
                </c:pt>
                <c:pt idx="40">
                  <c:v> $456,000 </c:v>
                </c:pt>
                <c:pt idx="41">
                  <c:v>  </c:v>
                </c:pt>
                <c:pt idx="42">
                  <c:v>  </c:v>
                </c:pt>
                <c:pt idx="43">
                  <c:v>  </c:v>
                </c:pt>
                <c:pt idx="44">
                  <c:v>  </c:v>
                </c:pt>
                <c:pt idx="45">
                  <c:v>  </c:v>
                </c:pt>
                <c:pt idx="46">
                  <c:v>  </c:v>
                </c:pt>
                <c:pt idx="47">
                  <c:v>  </c:v>
                </c:pt>
                <c:pt idx="48">
                  <c:v>  </c:v>
                </c:pt>
                <c:pt idx="49">
                  <c:v>  </c:v>
                </c:pt>
                <c:pt idx="50">
                  <c:v>  </c:v>
                </c:pt>
                <c:pt idx="51">
                  <c:v>  </c:v>
                </c:pt>
                <c:pt idx="52">
                  <c:v> $500,000 </c:v>
                </c:pt>
                <c:pt idx="53">
                  <c:v> $500,000 </c:v>
                </c:pt>
                <c:pt idx="54">
                  <c:v> $500,000 </c:v>
                </c:pt>
                <c:pt idx="55">
                  <c:v> $500,000 </c:v>
                </c:pt>
                <c:pt idx="56">
                  <c:v>  </c:v>
                </c:pt>
                <c:pt idx="57">
                  <c:v>  </c:v>
                </c:pt>
                <c:pt idx="58">
                  <c:v>  </c:v>
                </c:pt>
                <c:pt idx="59">
                  <c:v>  </c:v>
                </c:pt>
                <c:pt idx="60">
                  <c:v>  </c:v>
                </c:pt>
                <c:pt idx="61">
                  <c:v>  </c:v>
                </c:pt>
                <c:pt idx="62">
                  <c:v>  </c:v>
                </c:pt>
                <c:pt idx="63">
                  <c:v>  </c:v>
                </c:pt>
                <c:pt idx="64">
                  <c:v>  </c:v>
                </c:pt>
                <c:pt idx="65">
                  <c:v>  </c:v>
                </c:pt>
                <c:pt idx="66">
                  <c:v>  </c:v>
                </c:pt>
                <c:pt idx="67">
                  <c:v>  </c:v>
                </c:pt>
                <c:pt idx="68">
                  <c:v>  </c:v>
                </c:pt>
                <c:pt idx="69">
                  <c:v>  </c:v>
                </c:pt>
                <c:pt idx="70">
                  <c:v>  </c:v>
                </c:pt>
                <c:pt idx="71">
                  <c:v>  </c:v>
                </c:pt>
                <c:pt idx="72">
                  <c:v>  </c:v>
                </c:pt>
                <c:pt idx="73">
                  <c:v>  </c:v>
                </c:pt>
                <c:pt idx="74">
                  <c:v> $512,528 </c:v>
                </c:pt>
                <c:pt idx="75">
                  <c:v>  </c:v>
                </c:pt>
                <c:pt idx="76">
                  <c:v>  </c:v>
                </c:pt>
                <c:pt idx="77">
                  <c:v> $524,693 </c:v>
                </c:pt>
                <c:pt idx="78">
                  <c:v> $532,000 </c:v>
                </c:pt>
                <c:pt idx="79">
                  <c:v> $532,000 </c:v>
                </c:pt>
                <c:pt idx="80">
                  <c:v> $532,000 </c:v>
                </c:pt>
                <c:pt idx="81">
                  <c:v>  </c:v>
                </c:pt>
                <c:pt idx="82">
                  <c:v>  </c:v>
                </c:pt>
                <c:pt idx="83">
                  <c:v>  </c:v>
                </c:pt>
                <c:pt idx="84">
                  <c:v>  </c:v>
                </c:pt>
                <c:pt idx="85">
                  <c:v> $538,971 </c:v>
                </c:pt>
                <c:pt idx="86">
                  <c:v>  </c:v>
                </c:pt>
                <c:pt idx="87">
                  <c:v>  </c:v>
                </c:pt>
                <c:pt idx="88">
                  <c:v>  </c:v>
                </c:pt>
                <c:pt idx="89">
                  <c:v> $566,203 </c:v>
                </c:pt>
                <c:pt idx="90">
                  <c:v>  </c:v>
                </c:pt>
                <c:pt idx="91">
                  <c:v>  </c:v>
                </c:pt>
                <c:pt idx="92">
                  <c:v>  </c:v>
                </c:pt>
                <c:pt idx="93">
                  <c:v>  </c:v>
                </c:pt>
                <c:pt idx="94">
                  <c:v>  </c:v>
                </c:pt>
                <c:pt idx="95">
                  <c:v>  </c:v>
                </c:pt>
                <c:pt idx="96">
                  <c:v>  </c:v>
                </c:pt>
                <c:pt idx="97">
                  <c:v>  </c:v>
                </c:pt>
                <c:pt idx="98">
                  <c:v>  </c:v>
                </c:pt>
                <c:pt idx="99">
                  <c:v>  </c:v>
                </c:pt>
                <c:pt idx="100">
                  <c:v>  </c:v>
                </c:pt>
                <c:pt idx="101">
                  <c:v>  </c:v>
                </c:pt>
                <c:pt idx="102">
                  <c:v>  </c:v>
                </c:pt>
                <c:pt idx="103">
                  <c:v> $608,000 </c:v>
                </c:pt>
                <c:pt idx="104">
                  <c:v>  </c:v>
                </c:pt>
                <c:pt idx="105">
                  <c:v>  </c:v>
                </c:pt>
                <c:pt idx="106">
                  <c:v>  </c:v>
                </c:pt>
                <c:pt idx="107">
                  <c:v>  </c:v>
                </c:pt>
                <c:pt idx="108">
                  <c:v>  </c:v>
                </c:pt>
                <c:pt idx="109">
                  <c:v>  </c:v>
                </c:pt>
                <c:pt idx="110">
                  <c:v>  </c:v>
                </c:pt>
                <c:pt idx="111">
                  <c:v> $652,000 </c:v>
                </c:pt>
                <c:pt idx="112">
                  <c:v> $652,000 </c:v>
                </c:pt>
                <c:pt idx="113">
                  <c:v> $652,000 </c:v>
                </c:pt>
                <c:pt idx="114">
                  <c:v>  </c:v>
                </c:pt>
                <c:pt idx="115">
                  <c:v>  </c:v>
                </c:pt>
                <c:pt idx="116">
                  <c:v>  </c:v>
                </c:pt>
                <c:pt idx="117">
                  <c:v>  </c:v>
                </c:pt>
                <c:pt idx="118">
                  <c:v>  </c:v>
                </c:pt>
                <c:pt idx="119">
                  <c:v>  </c:v>
                </c:pt>
                <c:pt idx="120">
                  <c:v> $696,000 </c:v>
                </c:pt>
                <c:pt idx="121">
                  <c:v>  </c:v>
                </c:pt>
                <c:pt idx="122">
                  <c:v>  </c:v>
                </c:pt>
                <c:pt idx="123">
                  <c:v> $712,810 </c:v>
                </c:pt>
                <c:pt idx="124">
                  <c:v> $728,000 </c:v>
                </c:pt>
                <c:pt idx="125">
                  <c:v>  </c:v>
                </c:pt>
                <c:pt idx="126">
                  <c:v>  </c:v>
                </c:pt>
                <c:pt idx="127">
                  <c:v> $751,008 </c:v>
                </c:pt>
                <c:pt idx="128">
                  <c:v>  </c:v>
                </c:pt>
                <c:pt idx="129">
                  <c:v>  </c:v>
                </c:pt>
                <c:pt idx="130">
                  <c:v>  </c:v>
                </c:pt>
                <c:pt idx="131">
                  <c:v> $790,877 </c:v>
                </c:pt>
                <c:pt idx="132">
                  <c:v>  </c:v>
                </c:pt>
                <c:pt idx="133">
                  <c:v> $825,661 </c:v>
                </c:pt>
                <c:pt idx="134">
                  <c:v>  </c:v>
                </c:pt>
                <c:pt idx="135">
                  <c:v>  </c:v>
                </c:pt>
                <c:pt idx="136">
                  <c:v>  </c:v>
                </c:pt>
                <c:pt idx="137">
                  <c:v>  </c:v>
                </c:pt>
                <c:pt idx="138">
                  <c:v>  </c:v>
                </c:pt>
                <c:pt idx="139">
                  <c:v> $872,621 </c:v>
                </c:pt>
                <c:pt idx="140">
                  <c:v>  </c:v>
                </c:pt>
                <c:pt idx="141">
                  <c:v> $901,661 </c:v>
                </c:pt>
                <c:pt idx="142">
                  <c:v> $901,661 </c:v>
                </c:pt>
                <c:pt idx="143">
                  <c:v> $901,661 </c:v>
                </c:pt>
                <c:pt idx="144">
                  <c:v>  </c:v>
                </c:pt>
                <c:pt idx="145">
                  <c:v>  </c:v>
                </c:pt>
                <c:pt idx="146">
                  <c:v>  </c:v>
                </c:pt>
                <c:pt idx="147">
                  <c:v>  </c:v>
                </c:pt>
                <c:pt idx="148">
                  <c:v>  </c:v>
                </c:pt>
                <c:pt idx="149">
                  <c:v>  </c:v>
                </c:pt>
                <c:pt idx="150">
                  <c:v>  </c:v>
                </c:pt>
                <c:pt idx="151">
                  <c:v>  </c:v>
                </c:pt>
                <c:pt idx="152">
                  <c:v>  </c:v>
                </c:pt>
                <c:pt idx="153">
                  <c:v>  </c:v>
                </c:pt>
                <c:pt idx="154">
                  <c:v>  </c:v>
                </c:pt>
                <c:pt idx="155">
                  <c:v> $950,151 </c:v>
                </c:pt>
                <c:pt idx="156">
                  <c:v>  </c:v>
                </c:pt>
                <c:pt idx="157">
                  <c:v>  </c:v>
                </c:pt>
                <c:pt idx="158">
                  <c:v> $977,661 </c:v>
                </c:pt>
                <c:pt idx="159">
                  <c:v>  </c:v>
                </c:pt>
                <c:pt idx="160">
                  <c:v>  </c:v>
                </c:pt>
                <c:pt idx="161">
                  <c:v>  </c:v>
                </c:pt>
                <c:pt idx="162">
                  <c:v>  </c:v>
                </c:pt>
                <c:pt idx="163">
                  <c:v>  </c:v>
                </c:pt>
                <c:pt idx="164">
                  <c:v>  </c:v>
                </c:pt>
                <c:pt idx="165">
                  <c:v>  </c:v>
                </c:pt>
                <c:pt idx="166">
                  <c:v> $979,762 </c:v>
                </c:pt>
                <c:pt idx="167">
                  <c:v> $980,409 </c:v>
                </c:pt>
                <c:pt idx="168">
                  <c:v> $983,695 </c:v>
                </c:pt>
                <c:pt idx="169">
                  <c:v>  </c:v>
                </c:pt>
                <c:pt idx="170">
                  <c:v>  </c:v>
                </c:pt>
                <c:pt idx="171">
                  <c:v>  </c:v>
                </c:pt>
                <c:pt idx="172">
                  <c:v>  </c:v>
                </c:pt>
                <c:pt idx="173">
                  <c:v>  </c:v>
                </c:pt>
                <c:pt idx="174">
                  <c:v> $1,017,807 </c:v>
                </c:pt>
                <c:pt idx="175">
                  <c:v>  </c:v>
                </c:pt>
                <c:pt idx="176">
                  <c:v>  </c:v>
                </c:pt>
                <c:pt idx="177">
                  <c:v>  </c:v>
                </c:pt>
                <c:pt idx="178">
                  <c:v>  </c:v>
                </c:pt>
                <c:pt idx="179">
                  <c:v>  </c:v>
                </c:pt>
                <c:pt idx="180">
                  <c:v>  </c:v>
                </c:pt>
                <c:pt idx="181">
                  <c:v>  </c:v>
                </c:pt>
                <c:pt idx="182">
                  <c:v>  </c:v>
                </c:pt>
                <c:pt idx="183">
                  <c:v> $1,053,661 </c:v>
                </c:pt>
                <c:pt idx="184">
                  <c:v> $1,053,661 </c:v>
                </c:pt>
                <c:pt idx="185">
                  <c:v> $1,053,661 </c:v>
                </c:pt>
                <c:pt idx="186">
                  <c:v> $1,053,661 </c:v>
                </c:pt>
                <c:pt idx="187">
                  <c:v>  </c:v>
                </c:pt>
                <c:pt idx="188">
                  <c:v>  </c:v>
                </c:pt>
                <c:pt idx="189">
                  <c:v>  </c:v>
                </c:pt>
                <c:pt idx="190">
                  <c:v>  </c:v>
                </c:pt>
                <c:pt idx="191">
                  <c:v>  </c:v>
                </c:pt>
                <c:pt idx="192">
                  <c:v>  </c:v>
                </c:pt>
                <c:pt idx="193">
                  <c:v> $1,056,853 </c:v>
                </c:pt>
                <c:pt idx="194">
                  <c:v> $1,058,402 </c:v>
                </c:pt>
                <c:pt idx="195">
                  <c:v> $1,063,143 </c:v>
                </c:pt>
                <c:pt idx="196">
                  <c:v>  </c:v>
                </c:pt>
                <c:pt idx="197">
                  <c:v>  </c:v>
                </c:pt>
                <c:pt idx="198">
                  <c:v>  </c:v>
                </c:pt>
                <c:pt idx="199">
                  <c:v>  </c:v>
                </c:pt>
                <c:pt idx="200">
                  <c:v>  </c:v>
                </c:pt>
                <c:pt idx="201">
                  <c:v>  </c:v>
                </c:pt>
                <c:pt idx="202">
                  <c:v> $1,097,661 </c:v>
                </c:pt>
                <c:pt idx="203">
                  <c:v>  </c:v>
                </c:pt>
                <c:pt idx="204">
                  <c:v>  </c:v>
                </c:pt>
                <c:pt idx="205">
                  <c:v>  </c:v>
                </c:pt>
                <c:pt idx="206">
                  <c:v>  </c:v>
                </c:pt>
                <c:pt idx="207">
                  <c:v>  </c:v>
                </c:pt>
                <c:pt idx="208">
                  <c:v>  </c:v>
                </c:pt>
                <c:pt idx="209">
                  <c:v>  </c:v>
                </c:pt>
                <c:pt idx="210">
                  <c:v>  </c:v>
                </c:pt>
                <c:pt idx="211">
                  <c:v>  </c:v>
                </c:pt>
                <c:pt idx="212">
                  <c:v> $1,136,792 </c:v>
                </c:pt>
                <c:pt idx="213">
                  <c:v>  </c:v>
                </c:pt>
                <c:pt idx="214">
                  <c:v>  </c:v>
                </c:pt>
                <c:pt idx="215">
                  <c:v>  </c:v>
                </c:pt>
                <c:pt idx="216">
                  <c:v>  </c:v>
                </c:pt>
                <c:pt idx="217">
                  <c:v>  </c:v>
                </c:pt>
                <c:pt idx="218">
                  <c:v>  </c:v>
                </c:pt>
                <c:pt idx="219">
                  <c:v>  </c:v>
                </c:pt>
                <c:pt idx="220">
                  <c:v>  </c:v>
                </c:pt>
                <c:pt idx="221">
                  <c:v>  </c:v>
                </c:pt>
                <c:pt idx="222">
                  <c:v>  </c:v>
                </c:pt>
                <c:pt idx="223">
                  <c:v>  </c:v>
                </c:pt>
                <c:pt idx="224">
                  <c:v>  </c:v>
                </c:pt>
                <c:pt idx="225">
                  <c:v>  </c:v>
                </c:pt>
                <c:pt idx="226">
                  <c:v>  </c:v>
                </c:pt>
                <c:pt idx="227">
                  <c:v>  </c:v>
                </c:pt>
                <c:pt idx="228">
                  <c:v>  </c:v>
                </c:pt>
                <c:pt idx="229">
                  <c:v> $1,293,533 </c:v>
                </c:pt>
                <c:pt idx="230">
                  <c:v>  </c:v>
                </c:pt>
                <c:pt idx="231">
                  <c:v>  </c:v>
                </c:pt>
                <c:pt idx="232">
                  <c:v>  </c:v>
                </c:pt>
                <c:pt idx="233">
                  <c:v> $1,397,867 </c:v>
                </c:pt>
                <c:pt idx="234">
                  <c:v>  </c:v>
                </c:pt>
                <c:pt idx="235">
                  <c:v>  </c:v>
                </c:pt>
                <c:pt idx="236">
                  <c:v>  </c:v>
                </c:pt>
                <c:pt idx="237">
                  <c:v>  </c:v>
                </c:pt>
                <c:pt idx="238">
                  <c:v>  </c:v>
                </c:pt>
                <c:pt idx="239">
                  <c:v>  </c:v>
                </c:pt>
                <c:pt idx="240">
                  <c:v>  </c:v>
                </c:pt>
                <c:pt idx="241">
                  <c:v>  </c:v>
                </c:pt>
                <c:pt idx="242">
                  <c:v>  </c:v>
                </c:pt>
                <c:pt idx="243">
                  <c:v>  </c:v>
                </c:pt>
                <c:pt idx="244">
                  <c:v> $1,808,946 </c:v>
                </c:pt>
                <c:pt idx="245">
                  <c:v>  </c:v>
                </c:pt>
                <c:pt idx="246">
                  <c:v>  </c:v>
                </c:pt>
                <c:pt idx="247">
                  <c:v> $2,130,000 </c:v>
                </c:pt>
                <c:pt idx="248">
                  <c:v>  </c:v>
                </c:pt>
                <c:pt idx="249">
                  <c:v>  </c:v>
                </c:pt>
                <c:pt idx="250">
                  <c:v>  </c:v>
                </c:pt>
                <c:pt idx="251">
                  <c:v> $2,130,054 </c:v>
                </c:pt>
                <c:pt idx="252">
                  <c:v>  </c:v>
                </c:pt>
                <c:pt idx="253">
                  <c:v>  </c:v>
                </c:pt>
                <c:pt idx="254">
                  <c:v>  </c:v>
                </c:pt>
                <c:pt idx="255">
                  <c:v> $2,206,000 </c:v>
                </c:pt>
                <c:pt idx="256">
                  <c:v> $2,206,000 </c:v>
                </c:pt>
                <c:pt idx="257">
                  <c:v>  </c:v>
                </c:pt>
                <c:pt idx="258">
                  <c:v>  </c:v>
                </c:pt>
                <c:pt idx="259">
                  <c:v>  </c:v>
                </c:pt>
                <c:pt idx="260">
                  <c:v> $2,282,000 </c:v>
                </c:pt>
                <c:pt idx="261">
                  <c:v>  </c:v>
                </c:pt>
                <c:pt idx="262">
                  <c:v>  </c:v>
                </c:pt>
                <c:pt idx="263">
                  <c:v>  </c:v>
                </c:pt>
                <c:pt idx="264">
                  <c:v> $2,354,626 </c:v>
                </c:pt>
                <c:pt idx="265">
                  <c:v>  </c:v>
                </c:pt>
                <c:pt idx="266">
                  <c:v>  </c:v>
                </c:pt>
                <c:pt idx="267">
                  <c:v> $2,452,857 </c:v>
                </c:pt>
                <c:pt idx="268">
                  <c:v> $2,462,401 </c:v>
                </c:pt>
                <c:pt idx="269">
                  <c:v>  </c:v>
                </c:pt>
                <c:pt idx="270">
                  <c:v>  </c:v>
                </c:pt>
                <c:pt idx="271">
                  <c:v> $2,604,250 </c:v>
                </c:pt>
                <c:pt idx="272">
                  <c:v>  </c:v>
                </c:pt>
                <c:pt idx="273">
                  <c:v>  </c:v>
                </c:pt>
                <c:pt idx="274">
                  <c:v>  </c:v>
                </c:pt>
                <c:pt idx="275">
                  <c:v> $2,653,385 </c:v>
                </c:pt>
                <c:pt idx="276">
                  <c:v>  </c:v>
                </c:pt>
                <c:pt idx="277">
                  <c:v>  </c:v>
                </c:pt>
                <c:pt idx="278">
                  <c:v> $2,682,959 </c:v>
                </c:pt>
                <c:pt idx="279">
                  <c:v>  </c:v>
                </c:pt>
                <c:pt idx="280">
                  <c:v>  </c:v>
                </c:pt>
                <c:pt idx="281">
                  <c:v>  </c:v>
                </c:pt>
                <c:pt idx="282">
                  <c:v>  </c:v>
                </c:pt>
                <c:pt idx="283">
                  <c:v>  </c:v>
                </c:pt>
                <c:pt idx="284">
                  <c:v>  </c:v>
                </c:pt>
                <c:pt idx="285">
                  <c:v>  </c:v>
                </c:pt>
                <c:pt idx="286">
                  <c:v>  </c:v>
                </c:pt>
                <c:pt idx="287">
                  <c:v>  </c:v>
                </c:pt>
                <c:pt idx="288">
                  <c:v> $2,913,090 </c:v>
                </c:pt>
                <c:pt idx="289">
                  <c:v>  </c:v>
                </c:pt>
                <c:pt idx="290">
                  <c:v>  </c:v>
                </c:pt>
                <c:pt idx="291">
                  <c:v>  </c:v>
                </c:pt>
                <c:pt idx="292">
                  <c:v> $3,003,655 </c:v>
                </c:pt>
                <c:pt idx="293">
                  <c:v> $3,031,661 </c:v>
                </c:pt>
                <c:pt idx="294">
                  <c:v>  </c:v>
                </c:pt>
                <c:pt idx="295">
                  <c:v> $3,060,977 </c:v>
                </c:pt>
                <c:pt idx="296">
                  <c:v>  </c:v>
                </c:pt>
                <c:pt idx="297">
                  <c:v>  </c:v>
                </c:pt>
                <c:pt idx="298">
                  <c:v>  </c:v>
                </c:pt>
                <c:pt idx="299">
                  <c:v>  </c:v>
                </c:pt>
              </c:strCache>
            </c:strRef>
          </c:cat>
          <c:val>
            <c:numRef>
              <c:f>Cost_Per_Feeder_Graph!$N$8:$LA$8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304000</c:v>
                </c:pt>
                <c:pt idx="8">
                  <c:v>304000</c:v>
                </c:pt>
                <c:pt idx="9">
                  <c:v>304000</c:v>
                </c:pt>
                <c:pt idx="10">
                  <c:v>304000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380000</c:v>
                </c:pt>
                <c:pt idx="26">
                  <c:v>380000</c:v>
                </c:pt>
                <c:pt idx="27">
                  <c:v>380000</c:v>
                </c:pt>
                <c:pt idx="28">
                  <c:v>380000</c:v>
                </c:pt>
                <c:pt idx="29">
                  <c:v>380000</c:v>
                </c:pt>
                <c:pt idx="30">
                  <c:v>380000</c:v>
                </c:pt>
                <c:pt idx="31">
                  <c:v>0</c:v>
                </c:pt>
                <c:pt idx="32">
                  <c:v>393815.27727272728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424000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456000</c:v>
                </c:pt>
                <c:pt idx="46">
                  <c:v>456000</c:v>
                </c:pt>
                <c:pt idx="47">
                  <c:v>456000</c:v>
                </c:pt>
                <c:pt idx="48">
                  <c:v>0</c:v>
                </c:pt>
                <c:pt idx="49">
                  <c:v>456053.87699999998</c:v>
                </c:pt>
                <c:pt idx="50">
                  <c:v>474494.03899999999</c:v>
                </c:pt>
                <c:pt idx="51">
                  <c:v>478002.26299999998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500000</c:v>
                </c:pt>
                <c:pt idx="61">
                  <c:v>500000</c:v>
                </c:pt>
                <c:pt idx="62">
                  <c:v>500000</c:v>
                </c:pt>
                <c:pt idx="63">
                  <c:v>500000</c:v>
                </c:pt>
                <c:pt idx="64">
                  <c:v>500000</c:v>
                </c:pt>
                <c:pt idx="65">
                  <c:v>500000</c:v>
                </c:pt>
                <c:pt idx="66">
                  <c:v>500000</c:v>
                </c:pt>
                <c:pt idx="67">
                  <c:v>500000</c:v>
                </c:pt>
                <c:pt idx="68">
                  <c:v>500000</c:v>
                </c:pt>
                <c:pt idx="69">
                  <c:v>500000</c:v>
                </c:pt>
                <c:pt idx="70">
                  <c:v>500000</c:v>
                </c:pt>
                <c:pt idx="71">
                  <c:v>500000</c:v>
                </c:pt>
                <c:pt idx="72">
                  <c:v>500053.87699999998</c:v>
                </c:pt>
                <c:pt idx="73">
                  <c:v>0</c:v>
                </c:pt>
                <c:pt idx="74">
                  <c:v>0</c:v>
                </c:pt>
                <c:pt idx="75">
                  <c:v>515465.77500000002</c:v>
                </c:pt>
                <c:pt idx="76">
                  <c:v>515465.77500000002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532646.52399999998</c:v>
                </c:pt>
                <c:pt idx="84">
                  <c:v>0</c:v>
                </c:pt>
                <c:pt idx="85">
                  <c:v>0</c:v>
                </c:pt>
                <c:pt idx="86">
                  <c:v>544000</c:v>
                </c:pt>
                <c:pt idx="87">
                  <c:v>561955.61199999996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574688.65300000005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576000</c:v>
                </c:pt>
                <c:pt idx="97">
                  <c:v>576000</c:v>
                </c:pt>
                <c:pt idx="98">
                  <c:v>576000</c:v>
                </c:pt>
                <c:pt idx="99">
                  <c:v>576000</c:v>
                </c:pt>
                <c:pt idx="100">
                  <c:v>576000</c:v>
                </c:pt>
                <c:pt idx="101">
                  <c:v>576000</c:v>
                </c:pt>
                <c:pt idx="102">
                  <c:v>588984.35699999996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612631.75436363637</c:v>
                </c:pt>
                <c:pt idx="108">
                  <c:v>615580.0636363636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652000</c:v>
                </c:pt>
                <c:pt idx="117">
                  <c:v>652000</c:v>
                </c:pt>
                <c:pt idx="118">
                  <c:v>652000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752371.15799999994</c:v>
                </c:pt>
                <c:pt idx="129">
                  <c:v>760000</c:v>
                </c:pt>
                <c:pt idx="130">
                  <c:v>771018.8189999999</c:v>
                </c:pt>
                <c:pt idx="131">
                  <c:v>0</c:v>
                </c:pt>
                <c:pt idx="132">
                  <c:v>803781.95909090899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825660.98560000001</c:v>
                </c:pt>
                <c:pt idx="138">
                  <c:v>825660.98560000001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901660.98560000001</c:v>
                </c:pt>
                <c:pt idx="150">
                  <c:v>901660.98560000001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945660.98560000001</c:v>
                </c:pt>
                <c:pt idx="155">
                  <c:v>0</c:v>
                </c:pt>
                <c:pt idx="156">
                  <c:v>0</c:v>
                </c:pt>
                <c:pt idx="157">
                  <c:v>967139.55599999998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977660.98560000001</c:v>
                </c:pt>
                <c:pt idx="165">
                  <c:v>977984.2476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1021660.9856</c:v>
                </c:pt>
                <c:pt idx="178">
                  <c:v>1021660.9856</c:v>
                </c:pt>
                <c:pt idx="179">
                  <c:v>1021660.9856</c:v>
                </c:pt>
                <c:pt idx="180">
                  <c:v>0</c:v>
                </c:pt>
                <c:pt idx="181">
                  <c:v>1040661.6499999999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1053660.9856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1064512.7969636363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1069015.9306000001</c:v>
                </c:pt>
                <c:pt idx="201">
                  <c:v>1073473.1506000001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1125100.1946</c:v>
                </c:pt>
                <c:pt idx="209">
                  <c:v>1129384.5174181818</c:v>
                </c:pt>
                <c:pt idx="210">
                  <c:v>0</c:v>
                </c:pt>
                <c:pt idx="211">
                  <c:v>1130523.0175999999</c:v>
                </c:pt>
                <c:pt idx="212">
                  <c:v>0</c:v>
                </c:pt>
                <c:pt idx="213">
                  <c:v>1141660.9856</c:v>
                </c:pt>
                <c:pt idx="214">
                  <c:v>1157388.7612363636</c:v>
                </c:pt>
                <c:pt idx="215">
                  <c:v>1161617.4705454544</c:v>
                </c:pt>
                <c:pt idx="216">
                  <c:v>0</c:v>
                </c:pt>
                <c:pt idx="217">
                  <c:v>0</c:v>
                </c:pt>
                <c:pt idx="218">
                  <c:v>1173660.9856</c:v>
                </c:pt>
                <c:pt idx="219">
                  <c:v>1173660.9856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1217660.9856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1438358.6866000001</c:v>
                </c:pt>
                <c:pt idx="238">
                  <c:v>0</c:v>
                </c:pt>
                <c:pt idx="239">
                  <c:v>1469450.8810545455</c:v>
                </c:pt>
                <c:pt idx="240">
                  <c:v>0</c:v>
                </c:pt>
                <c:pt idx="241">
                  <c:v>1529373.8106</c:v>
                </c:pt>
                <c:pt idx="242">
                  <c:v>0</c:v>
                </c:pt>
                <c:pt idx="243">
                  <c:v>1624491.6003272727</c:v>
                </c:pt>
                <c:pt idx="244">
                  <c:v>0</c:v>
                </c:pt>
                <c:pt idx="245">
                  <c:v>1940491.199825</c:v>
                </c:pt>
                <c:pt idx="246">
                  <c:v>2079141.659781818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2130000</c:v>
                </c:pt>
                <c:pt idx="251">
                  <c:v>0</c:v>
                </c:pt>
                <c:pt idx="252">
                  <c:v>2150527.1370000001</c:v>
                </c:pt>
                <c:pt idx="253">
                  <c:v>2156249.389</c:v>
                </c:pt>
                <c:pt idx="254">
                  <c:v>2174000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2326000</c:v>
                </c:pt>
                <c:pt idx="264">
                  <c:v>0</c:v>
                </c:pt>
                <c:pt idx="265">
                  <c:v>0</c:v>
                </c:pt>
                <c:pt idx="266">
                  <c:v>2447957.0810000002</c:v>
                </c:pt>
                <c:pt idx="267">
                  <c:v>0</c:v>
                </c:pt>
                <c:pt idx="268">
                  <c:v>0</c:v>
                </c:pt>
                <c:pt idx="269">
                  <c:v>2488214.108</c:v>
                </c:pt>
                <c:pt idx="270">
                  <c:v>0</c:v>
                </c:pt>
                <c:pt idx="271">
                  <c:v>0</c:v>
                </c:pt>
                <c:pt idx="272">
                  <c:v>2647467.0068181818</c:v>
                </c:pt>
                <c:pt idx="273">
                  <c:v>0</c:v>
                </c:pt>
                <c:pt idx="274">
                  <c:v>2651660.9856000002</c:v>
                </c:pt>
                <c:pt idx="275">
                  <c:v>0</c:v>
                </c:pt>
                <c:pt idx="276">
                  <c:v>2657102.5625999998</c:v>
                </c:pt>
                <c:pt idx="277">
                  <c:v>2664106.5725999996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2727660.9856000002</c:v>
                </c:pt>
                <c:pt idx="284">
                  <c:v>0</c:v>
                </c:pt>
                <c:pt idx="285">
                  <c:v>2816106.5725999996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2923660.9856000002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3124240.4255999997</c:v>
                </c:pt>
                <c:pt idx="298">
                  <c:v>3129214.7712363638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D6-4479-8238-083E9DE3F63C}"/>
            </c:ext>
          </c:extLst>
        </c:ser>
        <c:ser>
          <c:idx val="6"/>
          <c:order val="6"/>
          <c:tx>
            <c:strRef>
              <c:f>Cost_Per_Feeder_Graph!$M$2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Cost_Per_Feeder_Graph!$N$2:$LA$2</c:f>
              <c:numCache>
                <c:formatCode>_("$"* #,##0_);_("$"* \(#,##0\);_("$"* "-"??_);_(@_)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380000</c:v>
                </c:pt>
                <c:pt idx="12">
                  <c:v>380000</c:v>
                </c:pt>
                <c:pt idx="13">
                  <c:v>380000</c:v>
                </c:pt>
                <c:pt idx="14">
                  <c:v>380000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399255.80681818182</c:v>
                </c:pt>
                <c:pt idx="34">
                  <c:v>424000</c:v>
                </c:pt>
                <c:pt idx="35">
                  <c:v>0</c:v>
                </c:pt>
                <c:pt idx="36">
                  <c:v>0</c:v>
                </c:pt>
                <c:pt idx="37">
                  <c:v>456000</c:v>
                </c:pt>
                <c:pt idx="38">
                  <c:v>456000</c:v>
                </c:pt>
                <c:pt idx="39">
                  <c:v>456000</c:v>
                </c:pt>
                <c:pt idx="40">
                  <c:v>456000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500000</c:v>
                </c:pt>
                <c:pt idx="53">
                  <c:v>500000</c:v>
                </c:pt>
                <c:pt idx="54">
                  <c:v>500000</c:v>
                </c:pt>
                <c:pt idx="55">
                  <c:v>500000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512528.26299999998</c:v>
                </c:pt>
                <c:pt idx="75">
                  <c:v>0</c:v>
                </c:pt>
                <c:pt idx="76">
                  <c:v>0</c:v>
                </c:pt>
                <c:pt idx="77">
                  <c:v>524693.17500000005</c:v>
                </c:pt>
                <c:pt idx="78">
                  <c:v>532000</c:v>
                </c:pt>
                <c:pt idx="79">
                  <c:v>532000</c:v>
                </c:pt>
                <c:pt idx="80">
                  <c:v>532000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538970.57999999996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566203.29772727273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608000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652000</c:v>
                </c:pt>
                <c:pt idx="112">
                  <c:v>652000</c:v>
                </c:pt>
                <c:pt idx="113">
                  <c:v>652000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696000</c:v>
                </c:pt>
                <c:pt idx="121">
                  <c:v>0</c:v>
                </c:pt>
                <c:pt idx="122">
                  <c:v>0</c:v>
                </c:pt>
                <c:pt idx="123">
                  <c:v>712809.62399999995</c:v>
                </c:pt>
                <c:pt idx="124">
                  <c:v>728000</c:v>
                </c:pt>
                <c:pt idx="125">
                  <c:v>0</c:v>
                </c:pt>
                <c:pt idx="126">
                  <c:v>0</c:v>
                </c:pt>
                <c:pt idx="127">
                  <c:v>751007.91060000006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790877.397</c:v>
                </c:pt>
                <c:pt idx="132">
                  <c:v>0</c:v>
                </c:pt>
                <c:pt idx="133">
                  <c:v>825660.98560000001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872620.87199999997</c:v>
                </c:pt>
                <c:pt idx="140">
                  <c:v>0</c:v>
                </c:pt>
                <c:pt idx="141">
                  <c:v>901660.98560000001</c:v>
                </c:pt>
                <c:pt idx="142">
                  <c:v>901660.98560000001</c:v>
                </c:pt>
                <c:pt idx="143">
                  <c:v>901660.98560000001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950150.79200000002</c:v>
                </c:pt>
                <c:pt idx="156">
                  <c:v>0</c:v>
                </c:pt>
                <c:pt idx="157">
                  <c:v>0</c:v>
                </c:pt>
                <c:pt idx="158">
                  <c:v>977660.98560000001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979762.18859999999</c:v>
                </c:pt>
                <c:pt idx="167">
                  <c:v>980408.71259999997</c:v>
                </c:pt>
                <c:pt idx="168">
                  <c:v>983695.20960000006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1017807.1219636364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1053660.9856</c:v>
                </c:pt>
                <c:pt idx="184">
                  <c:v>1053660.9856</c:v>
                </c:pt>
                <c:pt idx="185">
                  <c:v>1053660.9856</c:v>
                </c:pt>
                <c:pt idx="186">
                  <c:v>1053660.9856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1056853.0150545454</c:v>
                </c:pt>
                <c:pt idx="194">
                  <c:v>1058402.1616</c:v>
                </c:pt>
                <c:pt idx="195">
                  <c:v>1063143.3376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1097660.9856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1136791.5035999999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1293532.6795999999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1397867.4556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1808945.6992363636</c:v>
                </c:pt>
                <c:pt idx="245">
                  <c:v>0</c:v>
                </c:pt>
                <c:pt idx="246">
                  <c:v>0</c:v>
                </c:pt>
                <c:pt idx="247">
                  <c:v>2130000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2130053.8769999999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2206000</c:v>
                </c:pt>
                <c:pt idx="256">
                  <c:v>2206000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2282000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2354626.196</c:v>
                </c:pt>
                <c:pt idx="265">
                  <c:v>0</c:v>
                </c:pt>
                <c:pt idx="266">
                  <c:v>0</c:v>
                </c:pt>
                <c:pt idx="267">
                  <c:v>2452857.0795454546</c:v>
                </c:pt>
                <c:pt idx="268">
                  <c:v>2462400.5942727271</c:v>
                </c:pt>
                <c:pt idx="269">
                  <c:v>0</c:v>
                </c:pt>
                <c:pt idx="270">
                  <c:v>0</c:v>
                </c:pt>
                <c:pt idx="271">
                  <c:v>2604249.7319999998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2653385.0496000005</c:v>
                </c:pt>
                <c:pt idx="276">
                  <c:v>0</c:v>
                </c:pt>
                <c:pt idx="277">
                  <c:v>0</c:v>
                </c:pt>
                <c:pt idx="278">
                  <c:v>2682959.3128727274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2913090.1524181822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3003655.3476</c:v>
                </c:pt>
                <c:pt idx="293">
                  <c:v>3031660.9856000002</c:v>
                </c:pt>
                <c:pt idx="294">
                  <c:v>0</c:v>
                </c:pt>
                <c:pt idx="295">
                  <c:v>3060976.8373272726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D6-4479-8238-083E9DE3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566149328"/>
        <c:axId val="566131856"/>
      </c:barChart>
      <c:catAx>
        <c:axId val="566149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6131856"/>
        <c:crosses val="autoZero"/>
        <c:auto val="1"/>
        <c:lblAlgn val="ctr"/>
        <c:lblOffset val="100"/>
        <c:noMultiLvlLbl val="0"/>
      </c:catAx>
      <c:valAx>
        <c:axId val="566131856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14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53549591371424"/>
          <c:y val="0.90027862508177492"/>
          <c:w val="0.68588802308474728"/>
          <c:h val="6.9457449575559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FLISR Grouping Cost Box &amp; Whisker 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FLISR Grouping Cost Box &amp; Whisker  </a:t>
          </a:r>
        </a:p>
      </cx:txPr>
    </cx:title>
    <cx:plotArea>
      <cx:plotAreaRegion>
        <cx:series layoutId="boxWhisker" uniqueId="{4C10F0B2-F6A4-4100-A421-10D76862D6B3}">
          <cx:tx>
            <cx:txData>
              <cx:f>_xlchart.v1.1</cx:f>
              <cx:v>Total Estimated Cost</cx:v>
            </cx:txData>
          </cx:tx>
          <cx:spPr>
            <a:solidFill>
              <a:srgbClr val="FF6A39"/>
            </a:solidFill>
            <a:ln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txData>
              <cx:v>Cost Group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Cost Group</a:t>
              </a:r>
            </a:p>
          </cx:txPr>
        </cx:title>
        <cx:tickLabels/>
      </cx:axis>
      <cx:axis id="1">
        <cx:valScaling/>
        <cx:title>
          <cx:tx>
            <cx:txData>
              <cx:v>Cost to implement on feeder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Cost to implement on feeder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537883</xdr:colOff>
      <xdr:row>6</xdr:row>
      <xdr:rowOff>49026</xdr:rowOff>
    </xdr:from>
    <xdr:to>
      <xdr:col>21</xdr:col>
      <xdr:colOff>577508</xdr:colOff>
      <xdr:row>32</xdr:row>
      <xdr:rowOff>125226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2A77DA-48FF-4210-A5E8-E34980403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442350</xdr:colOff>
      <xdr:row>6</xdr:row>
      <xdr:rowOff>31096</xdr:rowOff>
    </xdr:from>
    <xdr:to>
      <xdr:col>7</xdr:col>
      <xdr:colOff>511110</xdr:colOff>
      <xdr:row>32</xdr:row>
      <xdr:rowOff>153016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A7B7E7-3FAB-49D1-BD0A-78404FDD7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563216</xdr:colOff>
      <xdr:row>33</xdr:row>
      <xdr:rowOff>59841</xdr:rowOff>
    </xdr:from>
    <xdr:to>
      <xdr:col>22</xdr:col>
      <xdr:colOff>55993</xdr:colOff>
      <xdr:row>59</xdr:row>
      <xdr:rowOff>181761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1">
              <a:extLst>
                <a:ext uri="{FF2B5EF4-FFF2-40B4-BE49-F238E27FC236}">
                  <a16:creationId xmlns:a16="http://schemas.microsoft.com/office/drawing/2014/main" id="{33B4E2F8-A14A-4099-BB08-223347B7C4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59516" y="6346341"/>
              <a:ext cx="8027177" cy="50749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148071</xdr:colOff>
      <xdr:row>11</xdr:row>
      <xdr:rowOff>18282</xdr:rowOff>
    </xdr:from>
    <xdr:to>
      <xdr:col>22</xdr:col>
      <xdr:colOff>473445</xdr:colOff>
      <xdr:row>37</xdr:row>
      <xdr:rowOff>140202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8055D7-9D5E-4CC9-9766-5F0101FD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urnsmcd.sharepoint.com/sites/TECOSPP2021/Shared%20Documents/General/5.0%20Analysis/Distribution%20Automation/LoadFlow_Baseload/400_Feeders_All_09_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_Feeders_All_Data_Old"/>
      <sheetName val="300_Feeders_All_Data"/>
      <sheetName val="400_Feeders_All_Data"/>
      <sheetName val="400_Feeder_FLISR_Locations"/>
      <sheetName val="N-1 Final Runs"/>
      <sheetName val="N-1 Scenarios Old"/>
      <sheetName val="Substation FDR Loading Mod"/>
      <sheetName val="Feeder_Count"/>
      <sheetName val="Conductor_Cable Type &amp; Rating"/>
      <sheetName val="10 yr load data"/>
      <sheetName val="300_Feeder_Sections_Pivot_Old"/>
      <sheetName val="Substation FDR Loading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FDR</v>
          </cell>
          <cell r="B1" t="str">
            <v>Substation</v>
          </cell>
        </row>
        <row r="2">
          <cell r="A2" t="b">
            <v>0</v>
          </cell>
          <cell r="B2" t="str">
            <v>Belmont</v>
          </cell>
        </row>
        <row r="3">
          <cell r="A3">
            <v>13034</v>
          </cell>
          <cell r="B3" t="str">
            <v>Belmont</v>
          </cell>
        </row>
        <row r="4">
          <cell r="A4">
            <v>13035</v>
          </cell>
          <cell r="B4" t="str">
            <v>Belmont</v>
          </cell>
        </row>
        <row r="5">
          <cell r="A5">
            <v>13036</v>
          </cell>
          <cell r="B5" t="str">
            <v>Belmont</v>
          </cell>
        </row>
        <row r="6">
          <cell r="A6">
            <v>13037</v>
          </cell>
          <cell r="B6" t="str">
            <v>Belmont</v>
          </cell>
        </row>
        <row r="7">
          <cell r="A7">
            <v>0</v>
          </cell>
          <cell r="B7" t="str">
            <v>Belmont</v>
          </cell>
        </row>
        <row r="8">
          <cell r="A8" t="b">
            <v>0</v>
          </cell>
          <cell r="B8" t="str">
            <v>11th Ave W</v>
          </cell>
        </row>
        <row r="9">
          <cell r="A9">
            <v>13175</v>
          </cell>
          <cell r="B9" t="str">
            <v>11th Ave W</v>
          </cell>
        </row>
        <row r="10">
          <cell r="A10">
            <v>13176</v>
          </cell>
          <cell r="B10" t="str">
            <v>11th Ave W</v>
          </cell>
        </row>
        <row r="11">
          <cell r="A11">
            <v>13177</v>
          </cell>
          <cell r="B11" t="str">
            <v>11th Ave W</v>
          </cell>
        </row>
        <row r="12">
          <cell r="A12">
            <v>13184</v>
          </cell>
          <cell r="B12" t="str">
            <v>11th Ave W</v>
          </cell>
        </row>
        <row r="13">
          <cell r="A13">
            <v>0</v>
          </cell>
          <cell r="B13" t="str">
            <v>11th Ave W</v>
          </cell>
        </row>
        <row r="14">
          <cell r="A14" t="b">
            <v>0</v>
          </cell>
          <cell r="B14" t="str">
            <v>11th Ave E</v>
          </cell>
        </row>
        <row r="15">
          <cell r="A15">
            <v>13178</v>
          </cell>
          <cell r="B15" t="str">
            <v>11th Ave E</v>
          </cell>
        </row>
        <row r="16">
          <cell r="A16">
            <v>13180</v>
          </cell>
          <cell r="B16" t="str">
            <v>11th Ave E</v>
          </cell>
        </row>
        <row r="17">
          <cell r="A17">
            <v>13181</v>
          </cell>
          <cell r="B17" t="str">
            <v>11th Ave E</v>
          </cell>
        </row>
        <row r="18">
          <cell r="A18">
            <v>13183</v>
          </cell>
          <cell r="B18" t="str">
            <v>11th Ave E</v>
          </cell>
        </row>
        <row r="19">
          <cell r="A19">
            <v>0</v>
          </cell>
          <cell r="B19" t="str">
            <v>11th Ave E</v>
          </cell>
        </row>
        <row r="20">
          <cell r="A20" t="b">
            <v>0</v>
          </cell>
          <cell r="B20" t="str">
            <v>Cass St Center  (2023S)</v>
          </cell>
        </row>
        <row r="21">
          <cell r="A21">
            <v>14133</v>
          </cell>
          <cell r="B21" t="str">
            <v>Cass St Center  (2023S)</v>
          </cell>
        </row>
        <row r="22">
          <cell r="A22">
            <v>14135</v>
          </cell>
          <cell r="B22" t="str">
            <v>Cass St Center  (2023S)</v>
          </cell>
        </row>
        <row r="23">
          <cell r="A23">
            <v>14137</v>
          </cell>
          <cell r="B23" t="str">
            <v>Cass St Center  (2023S)</v>
          </cell>
        </row>
        <row r="24">
          <cell r="A24">
            <v>14385</v>
          </cell>
          <cell r="B24" t="str">
            <v>Cass St Center  (2023S)</v>
          </cell>
        </row>
        <row r="25">
          <cell r="A25">
            <v>14387</v>
          </cell>
          <cell r="B25" t="str">
            <v>Cass St Center  (2023S)</v>
          </cell>
        </row>
        <row r="26">
          <cell r="A26">
            <v>0</v>
          </cell>
          <cell r="B26" t="str">
            <v>Cass St Center  (2023S)</v>
          </cell>
        </row>
        <row r="27">
          <cell r="A27" t="b">
            <v>0</v>
          </cell>
          <cell r="B27" t="str">
            <v>Cass St East  (2023S)</v>
          </cell>
        </row>
        <row r="28">
          <cell r="A28">
            <v>14134</v>
          </cell>
          <cell r="B28" t="str">
            <v>Cass St East  (2023S)</v>
          </cell>
        </row>
        <row r="29">
          <cell r="A29">
            <v>14136</v>
          </cell>
          <cell r="B29" t="str">
            <v>Cass St East  (2023S)</v>
          </cell>
        </row>
        <row r="30">
          <cell r="A30">
            <v>14138</v>
          </cell>
          <cell r="B30" t="str">
            <v>Cass St East  (2023S)</v>
          </cell>
        </row>
        <row r="31">
          <cell r="A31">
            <v>14386</v>
          </cell>
          <cell r="B31" t="str">
            <v>Cass St East  (2023S)</v>
          </cell>
        </row>
        <row r="32">
          <cell r="A32">
            <v>14388</v>
          </cell>
          <cell r="B32" t="str">
            <v>Cass St East  (2023S)</v>
          </cell>
        </row>
        <row r="33">
          <cell r="A33">
            <v>0</v>
          </cell>
          <cell r="B33" t="str">
            <v>Cass St East  (2023S)</v>
          </cell>
        </row>
        <row r="34">
          <cell r="A34" t="b">
            <v>0</v>
          </cell>
          <cell r="B34" t="str">
            <v>Chapman</v>
          </cell>
        </row>
        <row r="35">
          <cell r="A35">
            <v>14266</v>
          </cell>
          <cell r="B35" t="str">
            <v>Chapman</v>
          </cell>
        </row>
        <row r="36">
          <cell r="A36">
            <v>14267</v>
          </cell>
          <cell r="B36" t="str">
            <v>Chapman</v>
          </cell>
        </row>
        <row r="37">
          <cell r="A37">
            <v>14268</v>
          </cell>
          <cell r="B37" t="str">
            <v>Chapman</v>
          </cell>
        </row>
        <row r="38">
          <cell r="A38">
            <v>14269</v>
          </cell>
          <cell r="B38" t="str">
            <v>Chapman</v>
          </cell>
        </row>
        <row r="39">
          <cell r="A39">
            <v>0</v>
          </cell>
          <cell r="B39" t="str">
            <v>Chapman</v>
          </cell>
        </row>
        <row r="40">
          <cell r="A40" t="b">
            <v>0</v>
          </cell>
          <cell r="B40" t="str">
            <v>Cross Creek W</v>
          </cell>
        </row>
        <row r="41">
          <cell r="A41">
            <v>14099</v>
          </cell>
          <cell r="B41" t="str">
            <v>Cross Creek W</v>
          </cell>
        </row>
        <row r="42">
          <cell r="A42">
            <v>14100</v>
          </cell>
          <cell r="B42" t="str">
            <v>Cross Creek W</v>
          </cell>
        </row>
        <row r="43">
          <cell r="A43">
            <v>14101</v>
          </cell>
          <cell r="B43" t="str">
            <v>Cross Creek W</v>
          </cell>
        </row>
        <row r="44">
          <cell r="A44">
            <v>14103</v>
          </cell>
          <cell r="B44" t="str">
            <v>Cross Creek W</v>
          </cell>
        </row>
        <row r="45">
          <cell r="A45">
            <v>0</v>
          </cell>
          <cell r="B45" t="str">
            <v>Cross Creek W</v>
          </cell>
        </row>
        <row r="46">
          <cell r="A46" t="b">
            <v>0</v>
          </cell>
          <cell r="B46" t="str">
            <v>Cross Creek E</v>
          </cell>
        </row>
        <row r="47">
          <cell r="A47">
            <v>14102</v>
          </cell>
          <cell r="B47" t="str">
            <v>Cross Creek E</v>
          </cell>
        </row>
        <row r="48">
          <cell r="A48">
            <v>14104</v>
          </cell>
          <cell r="B48" t="str">
            <v>Cross Creek E</v>
          </cell>
        </row>
        <row r="49">
          <cell r="A49">
            <v>14105</v>
          </cell>
          <cell r="B49" t="str">
            <v>Cross Creek E</v>
          </cell>
        </row>
        <row r="50">
          <cell r="A50">
            <v>14106</v>
          </cell>
          <cell r="B50" t="str">
            <v>Cross Creek E</v>
          </cell>
        </row>
        <row r="51">
          <cell r="A51">
            <v>0</v>
          </cell>
          <cell r="B51" t="str">
            <v>Cross Creek E</v>
          </cell>
        </row>
        <row r="52">
          <cell r="A52" t="b">
            <v>0</v>
          </cell>
          <cell r="B52" t="str">
            <v>Estuary</v>
          </cell>
        </row>
        <row r="53">
          <cell r="A53">
            <v>13942</v>
          </cell>
          <cell r="B53" t="str">
            <v>Estuary</v>
          </cell>
        </row>
        <row r="54">
          <cell r="A54">
            <v>13943</v>
          </cell>
          <cell r="B54" t="str">
            <v>Estuary</v>
          </cell>
        </row>
        <row r="55">
          <cell r="A55">
            <v>13944</v>
          </cell>
          <cell r="B55" t="str">
            <v>Estuary</v>
          </cell>
        </row>
        <row r="56">
          <cell r="A56">
            <v>13945</v>
          </cell>
          <cell r="B56" t="str">
            <v>Estuary</v>
          </cell>
        </row>
        <row r="57">
          <cell r="A57">
            <v>0</v>
          </cell>
          <cell r="B57" t="str">
            <v>Estuary</v>
          </cell>
        </row>
        <row r="58">
          <cell r="A58" t="b">
            <v>0</v>
          </cell>
          <cell r="B58" t="str">
            <v>Fern St</v>
          </cell>
        </row>
        <row r="59">
          <cell r="A59">
            <v>13042</v>
          </cell>
          <cell r="B59" t="str">
            <v>Fern St</v>
          </cell>
        </row>
        <row r="60">
          <cell r="A60">
            <v>13043</v>
          </cell>
          <cell r="B60" t="str">
            <v>Fern St</v>
          </cell>
        </row>
        <row r="61">
          <cell r="A61">
            <v>13044</v>
          </cell>
          <cell r="B61" t="str">
            <v>Fern St</v>
          </cell>
        </row>
        <row r="62">
          <cell r="A62">
            <v>13045</v>
          </cell>
          <cell r="B62" t="str">
            <v>Fern St</v>
          </cell>
        </row>
        <row r="63">
          <cell r="A63">
            <v>0</v>
          </cell>
          <cell r="B63" t="str">
            <v>Fern St</v>
          </cell>
        </row>
        <row r="64">
          <cell r="A64" t="b">
            <v>0</v>
          </cell>
          <cell r="B64" t="str">
            <v>56th St S</v>
          </cell>
        </row>
        <row r="65">
          <cell r="A65">
            <v>13221</v>
          </cell>
          <cell r="B65" t="str">
            <v>56th St S</v>
          </cell>
        </row>
        <row r="66">
          <cell r="A66">
            <v>13222</v>
          </cell>
          <cell r="B66" t="str">
            <v>56th St S</v>
          </cell>
        </row>
        <row r="67">
          <cell r="A67">
            <v>13224</v>
          </cell>
          <cell r="B67" t="str">
            <v>56th St S</v>
          </cell>
        </row>
        <row r="68">
          <cell r="A68">
            <v>13467</v>
          </cell>
          <cell r="B68" t="str">
            <v>56th St S</v>
          </cell>
        </row>
        <row r="69">
          <cell r="A69">
            <v>0</v>
          </cell>
          <cell r="B69" t="str">
            <v>56th St S</v>
          </cell>
        </row>
        <row r="70">
          <cell r="A70" t="b">
            <v>0</v>
          </cell>
          <cell r="B70" t="str">
            <v>56th St N</v>
          </cell>
        </row>
        <row r="71">
          <cell r="A71">
            <v>13223</v>
          </cell>
          <cell r="B71" t="str">
            <v>56th St N</v>
          </cell>
        </row>
        <row r="72">
          <cell r="A72">
            <v>13466</v>
          </cell>
          <cell r="B72" t="str">
            <v>56th St N</v>
          </cell>
        </row>
        <row r="73">
          <cell r="A73">
            <v>13468</v>
          </cell>
          <cell r="B73" t="str">
            <v>56th St N</v>
          </cell>
        </row>
        <row r="74">
          <cell r="A74">
            <v>13469</v>
          </cell>
          <cell r="B74" t="str">
            <v>56th St N</v>
          </cell>
        </row>
        <row r="75">
          <cell r="A75">
            <v>0</v>
          </cell>
          <cell r="B75" t="str">
            <v>56th St N</v>
          </cell>
        </row>
        <row r="76">
          <cell r="A76" t="b">
            <v>0</v>
          </cell>
          <cell r="B76" t="str">
            <v>Florida Ave S</v>
          </cell>
        </row>
        <row r="77">
          <cell r="A77">
            <v>13835</v>
          </cell>
          <cell r="B77" t="str">
            <v>Florida Ave S</v>
          </cell>
        </row>
        <row r="78">
          <cell r="A78">
            <v>13838</v>
          </cell>
          <cell r="B78" t="str">
            <v>Florida Ave S</v>
          </cell>
        </row>
        <row r="79">
          <cell r="A79">
            <v>13839</v>
          </cell>
          <cell r="B79" t="str">
            <v>Florida Ave S</v>
          </cell>
        </row>
        <row r="80">
          <cell r="A80">
            <v>0</v>
          </cell>
          <cell r="B80" t="str">
            <v>Florida Ave S</v>
          </cell>
        </row>
        <row r="81">
          <cell r="A81" t="b">
            <v>0</v>
          </cell>
          <cell r="B81" t="str">
            <v>Florida Ave N</v>
          </cell>
        </row>
        <row r="82">
          <cell r="A82">
            <v>13836</v>
          </cell>
          <cell r="B82" t="str">
            <v>Florida Ave N</v>
          </cell>
        </row>
        <row r="83">
          <cell r="A83">
            <v>13837</v>
          </cell>
          <cell r="B83" t="str">
            <v>Florida Ave N</v>
          </cell>
        </row>
        <row r="84">
          <cell r="A84">
            <v>13840</v>
          </cell>
          <cell r="B84" t="str">
            <v>Florida Ave N</v>
          </cell>
        </row>
        <row r="85">
          <cell r="A85">
            <v>0</v>
          </cell>
          <cell r="B85" t="str">
            <v>Florida Ave N</v>
          </cell>
        </row>
        <row r="86">
          <cell r="A86" t="b">
            <v>0</v>
          </cell>
          <cell r="B86" t="str">
            <v>46th St W</v>
          </cell>
        </row>
        <row r="87">
          <cell r="A87">
            <v>13050</v>
          </cell>
          <cell r="B87" t="str">
            <v>46th St W</v>
          </cell>
        </row>
        <row r="88">
          <cell r="A88">
            <v>13051</v>
          </cell>
          <cell r="B88" t="str">
            <v>46th St W</v>
          </cell>
        </row>
        <row r="89">
          <cell r="A89">
            <v>13052</v>
          </cell>
          <cell r="B89" t="str">
            <v>46th St W</v>
          </cell>
        </row>
        <row r="90">
          <cell r="A90">
            <v>13053</v>
          </cell>
          <cell r="B90" t="str">
            <v>46th St W</v>
          </cell>
        </row>
        <row r="91">
          <cell r="A91">
            <v>13823</v>
          </cell>
          <cell r="B91" t="str">
            <v>46th St W</v>
          </cell>
        </row>
        <row r="92">
          <cell r="A92">
            <v>0</v>
          </cell>
          <cell r="B92" t="str">
            <v>46th St W</v>
          </cell>
        </row>
        <row r="93">
          <cell r="A93" t="b">
            <v>0</v>
          </cell>
          <cell r="B93" t="str">
            <v>46th St E</v>
          </cell>
        </row>
        <row r="94">
          <cell r="A94">
            <v>13496</v>
          </cell>
          <cell r="B94" t="str">
            <v>46th St E</v>
          </cell>
        </row>
        <row r="95">
          <cell r="A95">
            <v>13497</v>
          </cell>
          <cell r="B95" t="str">
            <v>46th St E</v>
          </cell>
        </row>
        <row r="96">
          <cell r="A96">
            <v>13498</v>
          </cell>
          <cell r="B96" t="str">
            <v>46th St E</v>
          </cell>
        </row>
        <row r="97">
          <cell r="A97">
            <v>13499</v>
          </cell>
          <cell r="B97" t="str">
            <v>46th St E</v>
          </cell>
        </row>
        <row r="98">
          <cell r="A98">
            <v>13824</v>
          </cell>
          <cell r="B98" t="str">
            <v>46th St E</v>
          </cell>
        </row>
        <row r="99">
          <cell r="A99">
            <v>0</v>
          </cell>
          <cell r="B99" t="str">
            <v>46th St E</v>
          </cell>
        </row>
        <row r="100">
          <cell r="A100" t="b">
            <v>0</v>
          </cell>
          <cell r="B100" t="str">
            <v xml:space="preserve">14th St </v>
          </cell>
        </row>
        <row r="101">
          <cell r="A101">
            <v>13046</v>
          </cell>
          <cell r="B101" t="str">
            <v xml:space="preserve">14th St </v>
          </cell>
        </row>
        <row r="102">
          <cell r="A102">
            <v>13047</v>
          </cell>
          <cell r="B102" t="str">
            <v xml:space="preserve">14th St </v>
          </cell>
        </row>
        <row r="103">
          <cell r="A103">
            <v>13048</v>
          </cell>
          <cell r="B103" t="str">
            <v xml:space="preserve">14th St </v>
          </cell>
        </row>
        <row r="104">
          <cell r="A104">
            <v>13049</v>
          </cell>
          <cell r="B104" t="str">
            <v xml:space="preserve">14th St </v>
          </cell>
        </row>
        <row r="105">
          <cell r="A105">
            <v>0</v>
          </cell>
          <cell r="B105" t="str">
            <v xml:space="preserve">14th St </v>
          </cell>
        </row>
        <row r="106">
          <cell r="A106" t="b">
            <v>0</v>
          </cell>
          <cell r="B106" t="str">
            <v>Fowler W</v>
          </cell>
        </row>
        <row r="107">
          <cell r="A107">
            <v>13825</v>
          </cell>
          <cell r="B107" t="str">
            <v>Fowler W</v>
          </cell>
        </row>
        <row r="108">
          <cell r="A108">
            <v>13826</v>
          </cell>
          <cell r="B108" t="str">
            <v>Fowler W</v>
          </cell>
        </row>
        <row r="109">
          <cell r="A109">
            <v>13827</v>
          </cell>
          <cell r="B109" t="str">
            <v>Fowler W</v>
          </cell>
        </row>
        <row r="110">
          <cell r="A110">
            <v>13828</v>
          </cell>
          <cell r="B110" t="str">
            <v>Fowler W</v>
          </cell>
        </row>
        <row r="111">
          <cell r="A111">
            <v>0</v>
          </cell>
          <cell r="B111" t="str">
            <v>Fowler W</v>
          </cell>
        </row>
        <row r="112">
          <cell r="A112" t="b">
            <v>0</v>
          </cell>
          <cell r="B112" t="str">
            <v>Fowler E</v>
          </cell>
        </row>
        <row r="113">
          <cell r="A113">
            <v>13829</v>
          </cell>
          <cell r="B113" t="str">
            <v>Fowler E</v>
          </cell>
        </row>
        <row r="114">
          <cell r="A114">
            <v>13830</v>
          </cell>
          <cell r="B114" t="str">
            <v>Fowler E</v>
          </cell>
        </row>
        <row r="115">
          <cell r="A115">
            <v>13831</v>
          </cell>
          <cell r="B115" t="str">
            <v>Fowler E</v>
          </cell>
        </row>
        <row r="116">
          <cell r="A116">
            <v>13832</v>
          </cell>
          <cell r="B116" t="str">
            <v>Fowler E</v>
          </cell>
        </row>
        <row r="117">
          <cell r="A117">
            <v>0</v>
          </cell>
          <cell r="B117" t="str">
            <v>Fowler E</v>
          </cell>
        </row>
        <row r="118">
          <cell r="A118" t="b">
            <v>0</v>
          </cell>
          <cell r="B118" t="str">
            <v>GTE-Collier N</v>
          </cell>
        </row>
        <row r="119">
          <cell r="A119">
            <v>14011</v>
          </cell>
          <cell r="B119" t="str">
            <v>GTE-Collier N</v>
          </cell>
        </row>
        <row r="120">
          <cell r="A120">
            <v>14012</v>
          </cell>
          <cell r="B120" t="str">
            <v>GTE-Collier N</v>
          </cell>
        </row>
        <row r="121">
          <cell r="A121">
            <v>14013</v>
          </cell>
          <cell r="B121" t="str">
            <v>GTE-Collier N</v>
          </cell>
        </row>
        <row r="122">
          <cell r="A122">
            <v>0</v>
          </cell>
          <cell r="B122" t="str">
            <v>GTE-Collier N</v>
          </cell>
        </row>
        <row r="123">
          <cell r="A123" t="b">
            <v>0</v>
          </cell>
          <cell r="B123" t="str">
            <v>GTE-Collier S</v>
          </cell>
        </row>
        <row r="124">
          <cell r="A124">
            <v>14010</v>
          </cell>
          <cell r="B124" t="str">
            <v>GTE-Collier S</v>
          </cell>
        </row>
        <row r="125">
          <cell r="A125">
            <v>14014</v>
          </cell>
          <cell r="B125" t="str">
            <v>GTE-Collier S</v>
          </cell>
        </row>
        <row r="126">
          <cell r="A126">
            <v>14015</v>
          </cell>
          <cell r="B126" t="str">
            <v>GTE-Collier S</v>
          </cell>
        </row>
        <row r="127">
          <cell r="A127">
            <v>14016</v>
          </cell>
          <cell r="B127" t="str">
            <v>GTE-Collier S</v>
          </cell>
        </row>
        <row r="128">
          <cell r="A128">
            <v>0</v>
          </cell>
          <cell r="B128" t="str">
            <v>GTE-Collier S</v>
          </cell>
        </row>
        <row r="129">
          <cell r="A129" t="b">
            <v>0</v>
          </cell>
          <cell r="B129" t="str">
            <v>Harbour Is S.</v>
          </cell>
        </row>
        <row r="130">
          <cell r="A130">
            <v>14059</v>
          </cell>
          <cell r="B130" t="str">
            <v>Harbour Is S.</v>
          </cell>
        </row>
        <row r="131">
          <cell r="A131">
            <v>14060</v>
          </cell>
          <cell r="B131" t="str">
            <v>Harbour Is S.</v>
          </cell>
        </row>
        <row r="132">
          <cell r="A132">
            <v>14065</v>
          </cell>
          <cell r="B132" t="str">
            <v>Harbour Is S.</v>
          </cell>
        </row>
        <row r="133">
          <cell r="A133">
            <v>0</v>
          </cell>
          <cell r="B133" t="str">
            <v>Harbour Is S.</v>
          </cell>
        </row>
        <row r="134">
          <cell r="A134" t="b">
            <v>0</v>
          </cell>
          <cell r="B134" t="str">
            <v>Harbour Is  N</v>
          </cell>
        </row>
        <row r="135">
          <cell r="A135">
            <v>14064</v>
          </cell>
          <cell r="B135" t="str">
            <v>Harbour Is  N</v>
          </cell>
        </row>
        <row r="136">
          <cell r="A136">
            <v>14066</v>
          </cell>
          <cell r="B136" t="str">
            <v>Harbour Is  N</v>
          </cell>
        </row>
        <row r="137">
          <cell r="A137">
            <v>14067</v>
          </cell>
          <cell r="B137" t="str">
            <v>Harbour Is  N</v>
          </cell>
        </row>
        <row r="138">
          <cell r="A138">
            <v>14068</v>
          </cell>
          <cell r="B138" t="str">
            <v>Harbour Is  N</v>
          </cell>
        </row>
        <row r="139">
          <cell r="A139">
            <v>0</v>
          </cell>
          <cell r="B139" t="str">
            <v>Harbour Is  N</v>
          </cell>
        </row>
        <row r="140">
          <cell r="A140" t="b">
            <v>0</v>
          </cell>
          <cell r="B140" t="str">
            <v>Harney Rd East</v>
          </cell>
        </row>
        <row r="141">
          <cell r="A141">
            <v>14040</v>
          </cell>
          <cell r="B141" t="str">
            <v>Harney Rd East</v>
          </cell>
        </row>
        <row r="142">
          <cell r="A142">
            <v>14041</v>
          </cell>
          <cell r="B142" t="str">
            <v>Harney Rd East</v>
          </cell>
        </row>
        <row r="143">
          <cell r="A143">
            <v>14042</v>
          </cell>
          <cell r="B143" t="str">
            <v>Harney Rd East</v>
          </cell>
        </row>
        <row r="144">
          <cell r="A144">
            <v>14043</v>
          </cell>
          <cell r="B144" t="str">
            <v>Harney Rd East</v>
          </cell>
        </row>
        <row r="145">
          <cell r="A145">
            <v>0</v>
          </cell>
          <cell r="B145" t="str">
            <v>Harney Rd East</v>
          </cell>
        </row>
        <row r="146">
          <cell r="A146" t="b">
            <v>0</v>
          </cell>
          <cell r="B146" t="str">
            <v>Harney Rd West</v>
          </cell>
        </row>
        <row r="147">
          <cell r="A147">
            <v>14045</v>
          </cell>
          <cell r="B147" t="str">
            <v>Harney Rd West</v>
          </cell>
        </row>
        <row r="148">
          <cell r="A148">
            <v>14046</v>
          </cell>
          <cell r="B148" t="str">
            <v>Harney Rd West</v>
          </cell>
        </row>
        <row r="149">
          <cell r="A149">
            <v>0</v>
          </cell>
          <cell r="B149" t="str">
            <v>Harney Rd West</v>
          </cell>
        </row>
        <row r="150">
          <cell r="A150" t="b">
            <v>0</v>
          </cell>
          <cell r="B150" t="str">
            <v>Hooker's Point</v>
          </cell>
        </row>
        <row r="151">
          <cell r="A151">
            <v>13253</v>
          </cell>
          <cell r="B151" t="str">
            <v>Hooker's Point</v>
          </cell>
        </row>
        <row r="152">
          <cell r="A152">
            <v>0</v>
          </cell>
          <cell r="B152" t="str">
            <v>Hooker's Point</v>
          </cell>
        </row>
        <row r="153">
          <cell r="A153" t="b">
            <v>0</v>
          </cell>
          <cell r="B153" t="str">
            <v>Juneau W</v>
          </cell>
        </row>
        <row r="154">
          <cell r="A154">
            <v>13021</v>
          </cell>
          <cell r="B154" t="str">
            <v>Juneau W</v>
          </cell>
        </row>
        <row r="155">
          <cell r="A155">
            <v>13022</v>
          </cell>
          <cell r="B155" t="str">
            <v>Juneau W</v>
          </cell>
        </row>
        <row r="156">
          <cell r="A156">
            <v>13023</v>
          </cell>
          <cell r="B156" t="str">
            <v>Juneau W</v>
          </cell>
        </row>
        <row r="157">
          <cell r="A157">
            <v>13024</v>
          </cell>
          <cell r="B157" t="str">
            <v>Juneau W</v>
          </cell>
        </row>
        <row r="158">
          <cell r="A158">
            <v>0</v>
          </cell>
          <cell r="B158" t="str">
            <v>Juneau W</v>
          </cell>
        </row>
        <row r="159">
          <cell r="A159" t="b">
            <v>0</v>
          </cell>
          <cell r="B159" t="str">
            <v>Juneau E</v>
          </cell>
        </row>
        <row r="160">
          <cell r="A160">
            <v>13417</v>
          </cell>
          <cell r="B160" t="str">
            <v>Juneau E</v>
          </cell>
        </row>
        <row r="161">
          <cell r="A161">
            <v>13418</v>
          </cell>
          <cell r="B161" t="str">
            <v>Juneau E</v>
          </cell>
        </row>
        <row r="162">
          <cell r="A162">
            <v>13419</v>
          </cell>
          <cell r="B162" t="str">
            <v>Juneau E</v>
          </cell>
        </row>
        <row r="163">
          <cell r="A163">
            <v>13420</v>
          </cell>
          <cell r="B163" t="str">
            <v>Juneau E</v>
          </cell>
        </row>
        <row r="164">
          <cell r="A164">
            <v>0</v>
          </cell>
          <cell r="B164" t="str">
            <v>Juneau E</v>
          </cell>
        </row>
        <row r="165">
          <cell r="A165" t="b">
            <v>0</v>
          </cell>
          <cell r="B165" t="str">
            <v>Lk Magdalene N</v>
          </cell>
        </row>
        <row r="166">
          <cell r="A166">
            <v>13932</v>
          </cell>
          <cell r="B166" t="str">
            <v>Lk Magdalene N</v>
          </cell>
        </row>
        <row r="167">
          <cell r="A167">
            <v>13934</v>
          </cell>
          <cell r="B167" t="str">
            <v>Lk Magdalene N</v>
          </cell>
        </row>
        <row r="168">
          <cell r="A168">
            <v>13935</v>
          </cell>
          <cell r="B168" t="str">
            <v>Lk Magdalene N</v>
          </cell>
        </row>
        <row r="169">
          <cell r="A169">
            <v>13939</v>
          </cell>
          <cell r="B169" t="str">
            <v>Lk Magdalene N</v>
          </cell>
        </row>
        <row r="170">
          <cell r="A170">
            <v>0</v>
          </cell>
          <cell r="B170" t="str">
            <v>Lk Magdalene N</v>
          </cell>
        </row>
        <row r="171">
          <cell r="A171" t="b">
            <v>0</v>
          </cell>
          <cell r="B171" t="str">
            <v>Lk Magdalene S (Future)</v>
          </cell>
        </row>
        <row r="172">
          <cell r="A172">
            <v>13933</v>
          </cell>
          <cell r="B172" t="str">
            <v>Lk Magdalene S (Future)</v>
          </cell>
        </row>
        <row r="173">
          <cell r="A173">
            <v>13936</v>
          </cell>
          <cell r="B173" t="str">
            <v>Lk Magdalene S (Future)</v>
          </cell>
        </row>
        <row r="174">
          <cell r="A174">
            <v>0</v>
          </cell>
          <cell r="B174" t="str">
            <v>Lk Magdalene S (Future)</v>
          </cell>
        </row>
        <row r="175">
          <cell r="A175" t="b">
            <v>0</v>
          </cell>
          <cell r="B175" t="str">
            <v>Mansfield (2020S)</v>
          </cell>
        </row>
        <row r="176">
          <cell r="A176">
            <v>14173</v>
          </cell>
          <cell r="B176" t="str">
            <v>Mansfield (2020S)</v>
          </cell>
        </row>
        <row r="177">
          <cell r="A177">
            <v>14174</v>
          </cell>
          <cell r="B177" t="str">
            <v>Mansfield (2020S)</v>
          </cell>
        </row>
        <row r="178">
          <cell r="A178">
            <v>14178</v>
          </cell>
          <cell r="B178" t="str">
            <v>Mansfield (2020S)</v>
          </cell>
        </row>
        <row r="179">
          <cell r="A179">
            <v>14179</v>
          </cell>
          <cell r="B179" t="str">
            <v>Mansfield (2020S)</v>
          </cell>
        </row>
        <row r="180">
          <cell r="A180">
            <v>0</v>
          </cell>
          <cell r="B180" t="str">
            <v>Mansfield (2020S)</v>
          </cell>
        </row>
        <row r="181">
          <cell r="A181" t="b">
            <v>0</v>
          </cell>
          <cell r="B181" t="str">
            <v>Marion W</v>
          </cell>
        </row>
        <row r="182">
          <cell r="A182">
            <v>13560</v>
          </cell>
          <cell r="B182" t="str">
            <v>Marion W</v>
          </cell>
        </row>
        <row r="183">
          <cell r="A183">
            <v>13562</v>
          </cell>
          <cell r="B183" t="str">
            <v>Marion W</v>
          </cell>
        </row>
        <row r="184">
          <cell r="A184">
            <v>13564</v>
          </cell>
          <cell r="B184" t="str">
            <v>Marion W</v>
          </cell>
        </row>
        <row r="185">
          <cell r="A185">
            <v>13566</v>
          </cell>
          <cell r="B185" t="str">
            <v>Marion W</v>
          </cell>
        </row>
        <row r="186">
          <cell r="A186">
            <v>0</v>
          </cell>
          <cell r="B186" t="str">
            <v>Marion W</v>
          </cell>
        </row>
        <row r="187">
          <cell r="A187" t="b">
            <v>0</v>
          </cell>
          <cell r="B187" t="str">
            <v>Marion E</v>
          </cell>
        </row>
        <row r="188">
          <cell r="A188">
            <v>13561</v>
          </cell>
          <cell r="B188" t="str">
            <v>Marion E</v>
          </cell>
        </row>
        <row r="189">
          <cell r="A189">
            <v>13563</v>
          </cell>
          <cell r="B189" t="str">
            <v>Marion E</v>
          </cell>
        </row>
        <row r="190">
          <cell r="A190">
            <v>13565</v>
          </cell>
          <cell r="B190" t="str">
            <v>Marion E</v>
          </cell>
        </row>
        <row r="191">
          <cell r="A191">
            <v>13567</v>
          </cell>
          <cell r="B191" t="str">
            <v>Marion E</v>
          </cell>
        </row>
        <row r="192">
          <cell r="A192">
            <v>0</v>
          </cell>
          <cell r="B192" t="str">
            <v>Marion E</v>
          </cell>
        </row>
        <row r="193">
          <cell r="A193" t="b">
            <v>0</v>
          </cell>
          <cell r="B193" t="str">
            <v xml:space="preserve">Maritime N </v>
          </cell>
        </row>
        <row r="194">
          <cell r="A194">
            <v>13546</v>
          </cell>
          <cell r="B194" t="str">
            <v xml:space="preserve">Maritime N </v>
          </cell>
        </row>
        <row r="195">
          <cell r="A195">
            <v>13551</v>
          </cell>
          <cell r="B195" t="str">
            <v xml:space="preserve">Maritime N </v>
          </cell>
        </row>
        <row r="196">
          <cell r="A196">
            <v>13554</v>
          </cell>
          <cell r="B196" t="str">
            <v xml:space="preserve">Maritime N </v>
          </cell>
        </row>
        <row r="197">
          <cell r="A197">
            <v>0</v>
          </cell>
          <cell r="B197" t="str">
            <v xml:space="preserve">Maritime N </v>
          </cell>
        </row>
        <row r="198">
          <cell r="A198" t="b">
            <v>0</v>
          </cell>
          <cell r="B198" t="str">
            <v>Maritime S</v>
          </cell>
        </row>
        <row r="199">
          <cell r="A199">
            <v>13547</v>
          </cell>
          <cell r="B199" t="str">
            <v>Maritime S</v>
          </cell>
        </row>
        <row r="200">
          <cell r="A200">
            <v>13552</v>
          </cell>
          <cell r="B200" t="str">
            <v>Maritime S</v>
          </cell>
        </row>
        <row r="201">
          <cell r="A201">
            <v>13553</v>
          </cell>
          <cell r="B201" t="str">
            <v>Maritime S</v>
          </cell>
        </row>
        <row r="202">
          <cell r="A202">
            <v>0</v>
          </cell>
          <cell r="B202" t="str">
            <v>Maritime S</v>
          </cell>
        </row>
        <row r="203">
          <cell r="A203" t="b">
            <v>0</v>
          </cell>
          <cell r="B203" t="str">
            <v>McFarland</v>
          </cell>
        </row>
        <row r="204">
          <cell r="A204">
            <v>13104</v>
          </cell>
          <cell r="B204" t="str">
            <v>McFarland</v>
          </cell>
        </row>
        <row r="205">
          <cell r="A205">
            <v>13105</v>
          </cell>
          <cell r="B205" t="str">
            <v>McFarland</v>
          </cell>
        </row>
        <row r="206">
          <cell r="A206">
            <v>13106</v>
          </cell>
          <cell r="B206" t="str">
            <v>McFarland</v>
          </cell>
        </row>
        <row r="207">
          <cell r="A207">
            <v>13107</v>
          </cell>
          <cell r="B207" t="str">
            <v>McFarland</v>
          </cell>
        </row>
        <row r="208">
          <cell r="A208">
            <v>0</v>
          </cell>
          <cell r="B208" t="str">
            <v>McFarland</v>
          </cell>
        </row>
        <row r="209">
          <cell r="A209" t="b">
            <v>0</v>
          </cell>
          <cell r="B209" t="str">
            <v>McKinley E</v>
          </cell>
        </row>
        <row r="210">
          <cell r="A210">
            <v>13054</v>
          </cell>
          <cell r="B210" t="str">
            <v>McKinley E</v>
          </cell>
        </row>
        <row r="211">
          <cell r="A211">
            <v>13055</v>
          </cell>
          <cell r="B211" t="str">
            <v>McKinley E</v>
          </cell>
        </row>
        <row r="212">
          <cell r="A212">
            <v>13057</v>
          </cell>
          <cell r="B212" t="str">
            <v>McKinley E</v>
          </cell>
        </row>
        <row r="213">
          <cell r="A213">
            <v>13858</v>
          </cell>
          <cell r="B213" t="str">
            <v>McKinley E</v>
          </cell>
        </row>
        <row r="214">
          <cell r="A214">
            <v>13598</v>
          </cell>
          <cell r="B214" t="str">
            <v>McKinley E</v>
          </cell>
        </row>
        <row r="215">
          <cell r="A215">
            <v>0</v>
          </cell>
          <cell r="B215" t="str">
            <v>McKinley E</v>
          </cell>
        </row>
        <row r="216">
          <cell r="A216" t="b">
            <v>0</v>
          </cell>
          <cell r="B216" t="str">
            <v>McKinley W</v>
          </cell>
        </row>
        <row r="217">
          <cell r="A217">
            <v>13843</v>
          </cell>
          <cell r="B217" t="str">
            <v>McKinley W</v>
          </cell>
        </row>
        <row r="218">
          <cell r="A218">
            <v>13844</v>
          </cell>
          <cell r="B218" t="str">
            <v>McKinley W</v>
          </cell>
        </row>
        <row r="219">
          <cell r="A219">
            <v>13845</v>
          </cell>
          <cell r="B219" t="str">
            <v>McKinley W</v>
          </cell>
        </row>
        <row r="220">
          <cell r="A220">
            <v>13859</v>
          </cell>
          <cell r="B220" t="str">
            <v>McKinley W</v>
          </cell>
        </row>
        <row r="221">
          <cell r="A221">
            <v>13599</v>
          </cell>
          <cell r="B221" t="str">
            <v>McKinley W</v>
          </cell>
        </row>
        <row r="222">
          <cell r="A222">
            <v>0</v>
          </cell>
          <cell r="B222" t="str">
            <v>McKinley W</v>
          </cell>
        </row>
        <row r="223">
          <cell r="A223" t="b">
            <v>0</v>
          </cell>
          <cell r="B223" t="str">
            <v>Pebble Creek S</v>
          </cell>
        </row>
        <row r="224">
          <cell r="A224">
            <v>14089</v>
          </cell>
          <cell r="B224" t="str">
            <v>Pebble Creek S</v>
          </cell>
        </row>
        <row r="225">
          <cell r="A225">
            <v>14090</v>
          </cell>
          <cell r="B225" t="str">
            <v>Pebble Creek S</v>
          </cell>
        </row>
        <row r="226">
          <cell r="A226">
            <v>14091</v>
          </cell>
          <cell r="B226" t="str">
            <v>Pebble Creek S</v>
          </cell>
        </row>
        <row r="227">
          <cell r="A227">
            <v>14092</v>
          </cell>
          <cell r="B227" t="str">
            <v>Pebble Creek S</v>
          </cell>
        </row>
        <row r="228">
          <cell r="A228">
            <v>0</v>
          </cell>
          <cell r="B228" t="str">
            <v>Pebble Creek S</v>
          </cell>
        </row>
        <row r="229">
          <cell r="A229" t="b">
            <v>0</v>
          </cell>
          <cell r="B229" t="str">
            <v>Pebble Creek N</v>
          </cell>
        </row>
        <row r="230">
          <cell r="A230">
            <v>14094</v>
          </cell>
          <cell r="B230" t="str">
            <v>Pebble Creek N</v>
          </cell>
        </row>
        <row r="231">
          <cell r="A231">
            <v>14095</v>
          </cell>
          <cell r="B231" t="str">
            <v>Pebble Creek N</v>
          </cell>
        </row>
        <row r="232">
          <cell r="A232">
            <v>14096</v>
          </cell>
          <cell r="B232" t="str">
            <v>Pebble Creek N</v>
          </cell>
        </row>
        <row r="233">
          <cell r="A233">
            <v>0</v>
          </cell>
          <cell r="B233" t="str">
            <v>Pebble Creek N</v>
          </cell>
        </row>
        <row r="234">
          <cell r="A234" t="b">
            <v>0</v>
          </cell>
          <cell r="B234" t="str">
            <v>Pine Lake N</v>
          </cell>
        </row>
        <row r="235">
          <cell r="A235">
            <v>13185</v>
          </cell>
          <cell r="B235" t="str">
            <v>Pine Lake N</v>
          </cell>
        </row>
        <row r="236">
          <cell r="A236">
            <v>13186</v>
          </cell>
          <cell r="B236" t="str">
            <v>Pine Lake N</v>
          </cell>
        </row>
        <row r="237">
          <cell r="A237">
            <v>13188</v>
          </cell>
          <cell r="B237" t="str">
            <v>Pine Lake N</v>
          </cell>
        </row>
        <row r="238">
          <cell r="A238">
            <v>13633</v>
          </cell>
          <cell r="B238" t="str">
            <v>Pine Lake N</v>
          </cell>
        </row>
        <row r="239">
          <cell r="A239">
            <v>0</v>
          </cell>
          <cell r="B239" t="str">
            <v>Pine Lake N</v>
          </cell>
        </row>
        <row r="240">
          <cell r="A240" t="b">
            <v>0</v>
          </cell>
          <cell r="B240" t="str">
            <v>Pine Lake S</v>
          </cell>
        </row>
        <row r="241">
          <cell r="A241">
            <v>13187</v>
          </cell>
          <cell r="B241" t="str">
            <v>Pine Lake S</v>
          </cell>
        </row>
        <row r="242">
          <cell r="A242">
            <v>13630</v>
          </cell>
          <cell r="B242" t="str">
            <v>Pine Lake S</v>
          </cell>
        </row>
        <row r="243">
          <cell r="A243">
            <v>13631</v>
          </cell>
          <cell r="B243" t="str">
            <v>Pine Lake S</v>
          </cell>
        </row>
        <row r="244">
          <cell r="A244">
            <v>13632</v>
          </cell>
          <cell r="B244" t="str">
            <v>Pine Lake S</v>
          </cell>
        </row>
        <row r="245">
          <cell r="A245">
            <v>0</v>
          </cell>
          <cell r="B245" t="str">
            <v>Pine Lake S</v>
          </cell>
        </row>
        <row r="246">
          <cell r="A246" t="b">
            <v>0</v>
          </cell>
          <cell r="B246" t="str">
            <v>Plymouth W</v>
          </cell>
        </row>
        <row r="247">
          <cell r="A247">
            <v>13088</v>
          </cell>
          <cell r="B247" t="str">
            <v>Plymouth W</v>
          </cell>
        </row>
        <row r="248">
          <cell r="A248">
            <v>13089</v>
          </cell>
          <cell r="B248" t="str">
            <v>Plymouth W</v>
          </cell>
        </row>
        <row r="249">
          <cell r="A249">
            <v>13090</v>
          </cell>
          <cell r="B249" t="str">
            <v>Plymouth W</v>
          </cell>
        </row>
        <row r="250">
          <cell r="A250">
            <v>13091</v>
          </cell>
          <cell r="B250" t="str">
            <v>Plymouth W</v>
          </cell>
        </row>
        <row r="251">
          <cell r="A251">
            <v>0</v>
          </cell>
          <cell r="B251" t="str">
            <v>Plymouth W</v>
          </cell>
        </row>
        <row r="252">
          <cell r="A252" t="b">
            <v>0</v>
          </cell>
          <cell r="B252" t="str">
            <v>Plymouth E</v>
          </cell>
        </row>
        <row r="253">
          <cell r="A253">
            <v>13092</v>
          </cell>
          <cell r="B253" t="str">
            <v>Plymouth E</v>
          </cell>
        </row>
        <row r="254">
          <cell r="A254">
            <v>13093</v>
          </cell>
          <cell r="B254" t="str">
            <v>Plymouth E</v>
          </cell>
        </row>
        <row r="255">
          <cell r="A255">
            <v>13094</v>
          </cell>
          <cell r="B255" t="str">
            <v>Plymouth E</v>
          </cell>
        </row>
        <row r="256">
          <cell r="A256">
            <v>13095</v>
          </cell>
          <cell r="B256" t="str">
            <v>Plymouth E</v>
          </cell>
        </row>
        <row r="257">
          <cell r="A257">
            <v>0</v>
          </cell>
          <cell r="B257" t="str">
            <v>Plymouth E</v>
          </cell>
        </row>
        <row r="258">
          <cell r="A258" t="b">
            <v>0</v>
          </cell>
          <cell r="B258" t="str">
            <v>Seneca N</v>
          </cell>
        </row>
        <row r="259">
          <cell r="A259">
            <v>13590</v>
          </cell>
          <cell r="B259" t="str">
            <v>Seneca N</v>
          </cell>
        </row>
        <row r="260">
          <cell r="A260">
            <v>13591</v>
          </cell>
          <cell r="B260" t="str">
            <v>Seneca N</v>
          </cell>
        </row>
        <row r="261">
          <cell r="A261">
            <v>13592</v>
          </cell>
          <cell r="B261" t="str">
            <v>Seneca N</v>
          </cell>
        </row>
        <row r="262">
          <cell r="A262">
            <v>13593</v>
          </cell>
          <cell r="B262" t="str">
            <v>Seneca N</v>
          </cell>
        </row>
        <row r="263">
          <cell r="A263">
            <v>13594</v>
          </cell>
          <cell r="B263" t="str">
            <v>Seneca N</v>
          </cell>
        </row>
        <row r="264">
          <cell r="A264">
            <v>0</v>
          </cell>
          <cell r="B264" t="str">
            <v>Seneca N</v>
          </cell>
        </row>
        <row r="265">
          <cell r="A265" t="b">
            <v>0</v>
          </cell>
          <cell r="B265" t="str">
            <v>Seneca S</v>
          </cell>
        </row>
        <row r="266">
          <cell r="A266" t="str">
            <v>13593Y</v>
          </cell>
          <cell r="B266" t="str">
            <v>Seneca S</v>
          </cell>
        </row>
        <row r="267">
          <cell r="A267" t="str">
            <v>13594Y</v>
          </cell>
          <cell r="B267" t="str">
            <v>Seneca S</v>
          </cell>
        </row>
        <row r="268">
          <cell r="A268" t="str">
            <v>13595Y</v>
          </cell>
          <cell r="B268" t="str">
            <v>Seneca S</v>
          </cell>
        </row>
        <row r="269">
          <cell r="A269">
            <v>0</v>
          </cell>
          <cell r="B269" t="str">
            <v>Seneca S</v>
          </cell>
        </row>
        <row r="270">
          <cell r="A270" t="b">
            <v>0</v>
          </cell>
          <cell r="B270" t="str">
            <v>Sunset Lane W</v>
          </cell>
        </row>
        <row r="271">
          <cell r="A271">
            <v>13096</v>
          </cell>
          <cell r="B271" t="str">
            <v>Sunset Lane W</v>
          </cell>
        </row>
        <row r="272">
          <cell r="A272">
            <v>13098</v>
          </cell>
          <cell r="B272" t="str">
            <v>Sunset Lane W</v>
          </cell>
        </row>
        <row r="273">
          <cell r="A273">
            <v>13099</v>
          </cell>
          <cell r="B273" t="str">
            <v>Sunset Lane W</v>
          </cell>
        </row>
        <row r="274">
          <cell r="A274">
            <v>0</v>
          </cell>
          <cell r="B274" t="str">
            <v>Sunset Lane W</v>
          </cell>
        </row>
        <row r="275">
          <cell r="A275" t="b">
            <v>0</v>
          </cell>
          <cell r="B275" t="str">
            <v>Sunset Lane E</v>
          </cell>
        </row>
        <row r="276">
          <cell r="A276">
            <v>13993</v>
          </cell>
          <cell r="B276" t="str">
            <v>Sunset Lane E</v>
          </cell>
        </row>
        <row r="277">
          <cell r="A277">
            <v>13994</v>
          </cell>
          <cell r="B277" t="str">
            <v>Sunset Lane E</v>
          </cell>
        </row>
        <row r="278">
          <cell r="A278">
            <v>13097</v>
          </cell>
          <cell r="B278" t="str">
            <v>Sunset Lane E</v>
          </cell>
        </row>
        <row r="279">
          <cell r="A279">
            <v>0</v>
          </cell>
          <cell r="B279" t="str">
            <v>Sunset Lane E</v>
          </cell>
        </row>
        <row r="280">
          <cell r="A280" t="b">
            <v>0</v>
          </cell>
          <cell r="B280" t="str">
            <v>Tampa Palms W</v>
          </cell>
        </row>
        <row r="281">
          <cell r="A281">
            <v>13713</v>
          </cell>
          <cell r="B281" t="str">
            <v>Tampa Palms W</v>
          </cell>
        </row>
        <row r="282">
          <cell r="A282">
            <v>13714</v>
          </cell>
          <cell r="B282" t="str">
            <v>Tampa Palms W</v>
          </cell>
        </row>
        <row r="283">
          <cell r="A283">
            <v>13716</v>
          </cell>
          <cell r="B283" t="str">
            <v>Tampa Palms W</v>
          </cell>
        </row>
        <row r="284">
          <cell r="A284">
            <v>13720</v>
          </cell>
          <cell r="B284" t="str">
            <v>Tampa Palms W</v>
          </cell>
        </row>
        <row r="285">
          <cell r="A285">
            <v>0</v>
          </cell>
          <cell r="B285" t="str">
            <v>Tampa Palms W</v>
          </cell>
        </row>
        <row r="286">
          <cell r="A286" t="b">
            <v>0</v>
          </cell>
          <cell r="B286" t="str">
            <v>Tampa Palms E</v>
          </cell>
        </row>
        <row r="287">
          <cell r="A287">
            <v>13715</v>
          </cell>
          <cell r="B287" t="str">
            <v>Tampa Palms E</v>
          </cell>
        </row>
        <row r="288">
          <cell r="A288">
            <v>13717</v>
          </cell>
          <cell r="B288" t="str">
            <v>Tampa Palms E</v>
          </cell>
        </row>
        <row r="289">
          <cell r="A289">
            <v>13718</v>
          </cell>
          <cell r="B289" t="str">
            <v>Tampa Palms E</v>
          </cell>
        </row>
        <row r="290">
          <cell r="A290">
            <v>13719</v>
          </cell>
          <cell r="B290" t="str">
            <v>Tampa Palms E</v>
          </cell>
        </row>
        <row r="291">
          <cell r="A291">
            <v>0</v>
          </cell>
          <cell r="B291" t="str">
            <v>Tampa Palms E</v>
          </cell>
        </row>
        <row r="292">
          <cell r="A292" t="b">
            <v>0</v>
          </cell>
          <cell r="B292" t="str">
            <v>Temple Terrace N</v>
          </cell>
        </row>
        <row r="293">
          <cell r="A293">
            <v>13026</v>
          </cell>
          <cell r="B293" t="str">
            <v>Temple Terrace N</v>
          </cell>
        </row>
        <row r="294">
          <cell r="A294">
            <v>13028</v>
          </cell>
          <cell r="B294" t="str">
            <v>Temple Terrace N</v>
          </cell>
        </row>
        <row r="295">
          <cell r="A295">
            <v>13029</v>
          </cell>
          <cell r="B295" t="str">
            <v>Temple Terrace N</v>
          </cell>
        </row>
        <row r="296">
          <cell r="A296">
            <v>0</v>
          </cell>
          <cell r="B296" t="str">
            <v>Temple Terrace N</v>
          </cell>
        </row>
        <row r="297">
          <cell r="A297" t="b">
            <v>0</v>
          </cell>
          <cell r="B297" t="str">
            <v>Temple Terrace S</v>
          </cell>
        </row>
        <row r="298">
          <cell r="A298">
            <v>13027</v>
          </cell>
          <cell r="B298" t="str">
            <v>Temple Terrace S</v>
          </cell>
        </row>
        <row r="299">
          <cell r="A299">
            <v>13204</v>
          </cell>
          <cell r="B299" t="str">
            <v>Temple Terrace S</v>
          </cell>
        </row>
        <row r="300">
          <cell r="A300">
            <v>13205</v>
          </cell>
          <cell r="B300" t="str">
            <v>Temple Terrace S</v>
          </cell>
        </row>
        <row r="301">
          <cell r="A301">
            <v>0</v>
          </cell>
          <cell r="B301" t="str">
            <v>Temple Terrace S</v>
          </cell>
        </row>
        <row r="302">
          <cell r="A302" t="b">
            <v>0</v>
          </cell>
          <cell r="B302" t="str">
            <v>Third Ave N (W 2022)</v>
          </cell>
        </row>
        <row r="303">
          <cell r="A303" t="str">
            <v>13397Y</v>
          </cell>
          <cell r="B303" t="str">
            <v>Third Ave N (W 2022)</v>
          </cell>
        </row>
        <row r="304">
          <cell r="A304" t="str">
            <v>13400Y</v>
          </cell>
          <cell r="B304" t="str">
            <v>Third Ave N (W 2022)</v>
          </cell>
        </row>
        <row r="305">
          <cell r="A305">
            <v>13401</v>
          </cell>
          <cell r="B305" t="str">
            <v>Third Ave N (W 2022)</v>
          </cell>
        </row>
        <row r="306">
          <cell r="A306">
            <v>0</v>
          </cell>
          <cell r="B306" t="str">
            <v>Third Ave N (W 2022)</v>
          </cell>
        </row>
        <row r="307">
          <cell r="A307" t="b">
            <v>0</v>
          </cell>
          <cell r="B307" t="str">
            <v>Third Ave S</v>
          </cell>
        </row>
        <row r="308">
          <cell r="A308">
            <v>13397</v>
          </cell>
          <cell r="B308" t="str">
            <v>Third Ave S</v>
          </cell>
        </row>
        <row r="309">
          <cell r="A309">
            <v>13398</v>
          </cell>
          <cell r="B309" t="str">
            <v>Third Ave S</v>
          </cell>
        </row>
        <row r="310">
          <cell r="A310">
            <v>13399</v>
          </cell>
          <cell r="B310" t="str">
            <v>Third Ave S</v>
          </cell>
        </row>
        <row r="311">
          <cell r="A311">
            <v>13400</v>
          </cell>
          <cell r="B311" t="str">
            <v>Third Ave S</v>
          </cell>
        </row>
        <row r="312">
          <cell r="A312">
            <v>0</v>
          </cell>
          <cell r="B312" t="str">
            <v>Third Ave S</v>
          </cell>
        </row>
        <row r="313">
          <cell r="A313" t="b">
            <v>0</v>
          </cell>
          <cell r="B313" t="str">
            <v>30th St E</v>
          </cell>
        </row>
        <row r="314">
          <cell r="A314">
            <v>13601</v>
          </cell>
          <cell r="B314" t="str">
            <v>30th St E</v>
          </cell>
        </row>
        <row r="315">
          <cell r="A315">
            <v>13602</v>
          </cell>
          <cell r="B315" t="str">
            <v>30th St E</v>
          </cell>
        </row>
        <row r="316">
          <cell r="A316">
            <v>0</v>
          </cell>
          <cell r="B316" t="str">
            <v>30th St E</v>
          </cell>
        </row>
        <row r="317">
          <cell r="A317" t="b">
            <v>0</v>
          </cell>
          <cell r="B317" t="str">
            <v>30th St W</v>
          </cell>
        </row>
        <row r="318">
          <cell r="A318">
            <v>13158</v>
          </cell>
          <cell r="B318" t="str">
            <v>30th St W</v>
          </cell>
        </row>
        <row r="319">
          <cell r="A319">
            <v>13159</v>
          </cell>
          <cell r="B319" t="str">
            <v>30th St W</v>
          </cell>
        </row>
        <row r="320">
          <cell r="A320">
            <v>13160</v>
          </cell>
          <cell r="B320" t="str">
            <v>30th St W</v>
          </cell>
        </row>
        <row r="321">
          <cell r="A321">
            <v>13600</v>
          </cell>
          <cell r="B321" t="str">
            <v>30th St W</v>
          </cell>
        </row>
        <row r="322">
          <cell r="A322">
            <v>0</v>
          </cell>
          <cell r="B322" t="str">
            <v>30th St W</v>
          </cell>
        </row>
        <row r="323">
          <cell r="A323" t="b">
            <v>0</v>
          </cell>
          <cell r="B323" t="str">
            <v xml:space="preserve">Trout Creek N </v>
          </cell>
        </row>
        <row r="324">
          <cell r="A324">
            <v>13985</v>
          </cell>
          <cell r="B324" t="str">
            <v xml:space="preserve">Trout Creek N </v>
          </cell>
        </row>
        <row r="325">
          <cell r="A325">
            <v>13986</v>
          </cell>
          <cell r="B325" t="str">
            <v xml:space="preserve">Trout Creek N </v>
          </cell>
        </row>
        <row r="326">
          <cell r="A326">
            <v>13987</v>
          </cell>
          <cell r="B326" t="str">
            <v xml:space="preserve">Trout Creek N </v>
          </cell>
        </row>
        <row r="327">
          <cell r="A327">
            <v>13991</v>
          </cell>
          <cell r="B327" t="str">
            <v xml:space="preserve">Trout Creek N </v>
          </cell>
        </row>
        <row r="328">
          <cell r="A328">
            <v>0</v>
          </cell>
          <cell r="B328" t="str">
            <v xml:space="preserve">Trout Creek N </v>
          </cell>
        </row>
        <row r="329">
          <cell r="A329" t="b">
            <v>0</v>
          </cell>
          <cell r="B329" t="str">
            <v>Trout Creek S</v>
          </cell>
        </row>
        <row r="330">
          <cell r="A330">
            <v>13988</v>
          </cell>
          <cell r="B330" t="str">
            <v>Trout Creek S</v>
          </cell>
        </row>
        <row r="331">
          <cell r="A331">
            <v>13989</v>
          </cell>
          <cell r="B331" t="str">
            <v>Trout Creek S</v>
          </cell>
        </row>
        <row r="332">
          <cell r="A332">
            <v>13990</v>
          </cell>
          <cell r="B332" t="str">
            <v>Trout Creek S</v>
          </cell>
        </row>
        <row r="333">
          <cell r="A333">
            <v>13992</v>
          </cell>
          <cell r="B333" t="str">
            <v>Trout Creek S</v>
          </cell>
        </row>
        <row r="334">
          <cell r="A334">
            <v>0</v>
          </cell>
          <cell r="B334" t="str">
            <v>Trout Creek S</v>
          </cell>
        </row>
        <row r="335">
          <cell r="A335" t="b">
            <v>0</v>
          </cell>
          <cell r="B335" t="str">
            <v>27th St S</v>
          </cell>
        </row>
        <row r="336">
          <cell r="A336">
            <v>13348</v>
          </cell>
          <cell r="B336" t="str">
            <v>27th St S</v>
          </cell>
        </row>
        <row r="337">
          <cell r="A337">
            <v>13349</v>
          </cell>
          <cell r="B337" t="str">
            <v>27th St S</v>
          </cell>
        </row>
        <row r="338">
          <cell r="A338">
            <v>13353</v>
          </cell>
          <cell r="B338" t="str">
            <v>27th St S</v>
          </cell>
        </row>
        <row r="339">
          <cell r="A339">
            <v>13354</v>
          </cell>
          <cell r="B339" t="str">
            <v>27th St S</v>
          </cell>
        </row>
        <row r="340">
          <cell r="A340">
            <v>14577</v>
          </cell>
          <cell r="B340" t="str">
            <v>27th St S</v>
          </cell>
        </row>
        <row r="341">
          <cell r="A341">
            <v>0</v>
          </cell>
          <cell r="B341" t="str">
            <v>27th St S</v>
          </cell>
        </row>
        <row r="342">
          <cell r="A342" t="b">
            <v>0</v>
          </cell>
          <cell r="B342" t="str">
            <v>27th St N</v>
          </cell>
        </row>
        <row r="343">
          <cell r="A343">
            <v>13350</v>
          </cell>
          <cell r="B343" t="str">
            <v>27th St N</v>
          </cell>
        </row>
        <row r="344">
          <cell r="A344">
            <v>13351</v>
          </cell>
          <cell r="B344" t="str">
            <v>27th St N</v>
          </cell>
        </row>
        <row r="345">
          <cell r="A345">
            <v>13352</v>
          </cell>
          <cell r="B345" t="str">
            <v>27th St N</v>
          </cell>
        </row>
        <row r="346">
          <cell r="A346">
            <v>13355</v>
          </cell>
          <cell r="B346" t="str">
            <v>27th St N</v>
          </cell>
        </row>
        <row r="347">
          <cell r="A347">
            <v>14576</v>
          </cell>
          <cell r="B347" t="str">
            <v>27th St N</v>
          </cell>
        </row>
        <row r="348">
          <cell r="A348">
            <v>0</v>
          </cell>
          <cell r="B348" t="str">
            <v>27th St N</v>
          </cell>
        </row>
        <row r="349">
          <cell r="A349" t="b">
            <v>0</v>
          </cell>
          <cell r="B349" t="str">
            <v>USF W</v>
          </cell>
        </row>
        <row r="350">
          <cell r="A350">
            <v>13834</v>
          </cell>
          <cell r="B350" t="str">
            <v>USF W</v>
          </cell>
        </row>
        <row r="351">
          <cell r="A351">
            <v>13362</v>
          </cell>
          <cell r="B351" t="str">
            <v>USF W</v>
          </cell>
        </row>
        <row r="352">
          <cell r="A352">
            <v>13365</v>
          </cell>
          <cell r="B352" t="str">
            <v>USF W</v>
          </cell>
        </row>
        <row r="353">
          <cell r="A353">
            <v>13367</v>
          </cell>
          <cell r="B353" t="str">
            <v>USF W</v>
          </cell>
        </row>
        <row r="354">
          <cell r="A354">
            <v>13368</v>
          </cell>
          <cell r="B354" t="str">
            <v>USF W</v>
          </cell>
        </row>
        <row r="355">
          <cell r="A355">
            <v>0</v>
          </cell>
          <cell r="B355" t="str">
            <v>USF W</v>
          </cell>
        </row>
        <row r="356">
          <cell r="A356" t="b">
            <v>0</v>
          </cell>
          <cell r="B356" t="str">
            <v>USF E</v>
          </cell>
        </row>
        <row r="357">
          <cell r="A357">
            <v>13833</v>
          </cell>
          <cell r="B357" t="str">
            <v>USF E</v>
          </cell>
        </row>
        <row r="358">
          <cell r="A358">
            <v>13363</v>
          </cell>
          <cell r="B358" t="str">
            <v>USF E</v>
          </cell>
        </row>
        <row r="359">
          <cell r="A359">
            <v>13364</v>
          </cell>
          <cell r="B359" t="str">
            <v>USF E</v>
          </cell>
        </row>
        <row r="360">
          <cell r="A360">
            <v>13366</v>
          </cell>
          <cell r="B360" t="str">
            <v>USF E</v>
          </cell>
        </row>
        <row r="361">
          <cell r="A361">
            <v>13369</v>
          </cell>
          <cell r="B361" t="str">
            <v>USF E</v>
          </cell>
        </row>
        <row r="362">
          <cell r="A362">
            <v>0</v>
          </cell>
          <cell r="B362" t="str">
            <v>USF E</v>
          </cell>
        </row>
        <row r="363">
          <cell r="A363" t="b">
            <v>0</v>
          </cell>
          <cell r="B363" t="str">
            <v>Washington St E (New)</v>
          </cell>
        </row>
        <row r="364">
          <cell r="A364">
            <v>13260</v>
          </cell>
          <cell r="B364" t="str">
            <v>Washington St E (New)</v>
          </cell>
        </row>
        <row r="365">
          <cell r="A365">
            <v>13265</v>
          </cell>
          <cell r="B365" t="str">
            <v>Washington St E (New)</v>
          </cell>
        </row>
        <row r="366">
          <cell r="A366">
            <v>14226</v>
          </cell>
          <cell r="B366" t="str">
            <v>Washington St E (New)</v>
          </cell>
        </row>
        <row r="367">
          <cell r="A367">
            <v>14227</v>
          </cell>
          <cell r="B367" t="str">
            <v>Washington St E (New)</v>
          </cell>
        </row>
        <row r="368">
          <cell r="A368">
            <v>14233</v>
          </cell>
          <cell r="B368" t="str">
            <v>Washington St E (New)</v>
          </cell>
        </row>
        <row r="369">
          <cell r="A369">
            <v>0</v>
          </cell>
          <cell r="B369" t="str">
            <v>Washington St E (New)</v>
          </cell>
        </row>
        <row r="370">
          <cell r="A370" t="b">
            <v>0</v>
          </cell>
          <cell r="B370" t="str">
            <v>Washington St W (New)</v>
          </cell>
        </row>
        <row r="371">
          <cell r="A371">
            <v>13258</v>
          </cell>
          <cell r="B371" t="str">
            <v>Washington St W (New)</v>
          </cell>
        </row>
        <row r="372">
          <cell r="A372">
            <v>13262</v>
          </cell>
          <cell r="B372" t="str">
            <v>Washington St W (New)</v>
          </cell>
        </row>
        <row r="373">
          <cell r="A373">
            <v>13263</v>
          </cell>
          <cell r="B373" t="str">
            <v>Washington St W (New)</v>
          </cell>
        </row>
        <row r="374">
          <cell r="A374">
            <v>14228</v>
          </cell>
          <cell r="B374" t="str">
            <v>Washington St W (New)</v>
          </cell>
        </row>
        <row r="375">
          <cell r="A375">
            <v>14232</v>
          </cell>
          <cell r="B375" t="str">
            <v>Washington St W (New)</v>
          </cell>
        </row>
        <row r="376">
          <cell r="A376">
            <v>0</v>
          </cell>
          <cell r="B376" t="str">
            <v>Washington St W (New)</v>
          </cell>
        </row>
        <row r="377">
          <cell r="A377" t="b">
            <v>0</v>
          </cell>
          <cell r="B377" t="str">
            <v>Washington St S (NEW)</v>
          </cell>
        </row>
        <row r="378">
          <cell r="A378">
            <v>13259</v>
          </cell>
          <cell r="B378" t="str">
            <v>Washington St S (NEW)</v>
          </cell>
        </row>
        <row r="379">
          <cell r="A379">
            <v>13261</v>
          </cell>
          <cell r="B379" t="str">
            <v>Washington St S (NEW)</v>
          </cell>
        </row>
        <row r="380">
          <cell r="A380">
            <v>13264</v>
          </cell>
          <cell r="B380" t="str">
            <v>Washington St S (NEW)</v>
          </cell>
        </row>
        <row r="381">
          <cell r="A381">
            <v>14229</v>
          </cell>
          <cell r="B381" t="str">
            <v>Washington St S (NEW)</v>
          </cell>
        </row>
        <row r="382">
          <cell r="A382">
            <v>14230</v>
          </cell>
          <cell r="B382" t="str">
            <v>Washington St S (NEW)</v>
          </cell>
        </row>
        <row r="383">
          <cell r="A383">
            <v>14231</v>
          </cell>
          <cell r="B383" t="str">
            <v>Washington St S (NEW)</v>
          </cell>
        </row>
        <row r="384">
          <cell r="A384">
            <v>0</v>
          </cell>
          <cell r="B384" t="str">
            <v>Washington St S (NEW)</v>
          </cell>
        </row>
        <row r="385">
          <cell r="A385" t="b">
            <v>0</v>
          </cell>
          <cell r="B385" t="str">
            <v>Wilderness East</v>
          </cell>
        </row>
        <row r="386">
          <cell r="A386">
            <v>14216</v>
          </cell>
          <cell r="B386" t="str">
            <v>Wilderness East</v>
          </cell>
        </row>
        <row r="387">
          <cell r="A387">
            <v>14217</v>
          </cell>
          <cell r="B387" t="str">
            <v>Wilderness East</v>
          </cell>
        </row>
        <row r="388">
          <cell r="A388">
            <v>14218</v>
          </cell>
          <cell r="B388" t="str">
            <v>Wilderness East</v>
          </cell>
        </row>
        <row r="389">
          <cell r="A389">
            <v>14219</v>
          </cell>
          <cell r="B389" t="str">
            <v>Wilderness East</v>
          </cell>
        </row>
        <row r="390">
          <cell r="A390">
            <v>14220</v>
          </cell>
          <cell r="B390" t="str">
            <v>Wilderness East</v>
          </cell>
        </row>
        <row r="391">
          <cell r="A391">
            <v>0</v>
          </cell>
          <cell r="B391" t="str">
            <v>Wilderness East</v>
          </cell>
        </row>
        <row r="392">
          <cell r="A392" t="b">
            <v>0</v>
          </cell>
          <cell r="B392" t="str">
            <v>Wilderness West (2021)</v>
          </cell>
        </row>
        <row r="393">
          <cell r="A393">
            <v>14221</v>
          </cell>
          <cell r="B393" t="str">
            <v>Wilderness West (2021)</v>
          </cell>
        </row>
        <row r="394">
          <cell r="A394">
            <v>14222</v>
          </cell>
          <cell r="B394" t="str">
            <v>Wilderness West (2021)</v>
          </cell>
        </row>
        <row r="395">
          <cell r="A395">
            <v>14223</v>
          </cell>
          <cell r="B395" t="str">
            <v>Wilderness West (2021)</v>
          </cell>
        </row>
        <row r="396">
          <cell r="A396">
            <v>14224</v>
          </cell>
          <cell r="B396" t="str">
            <v>Wilderness West (2021)</v>
          </cell>
        </row>
        <row r="397">
          <cell r="A397">
            <v>14225</v>
          </cell>
          <cell r="B397" t="str">
            <v>Wilderness West (2021)</v>
          </cell>
        </row>
        <row r="398">
          <cell r="A398">
            <v>0</v>
          </cell>
          <cell r="B398" t="str">
            <v>Wilderness West (2021)</v>
          </cell>
        </row>
        <row r="399">
          <cell r="A399" t="b">
            <v>0</v>
          </cell>
          <cell r="B399" t="str">
            <v>Yukon S</v>
          </cell>
        </row>
        <row r="400">
          <cell r="A400">
            <v>13100</v>
          </cell>
          <cell r="B400" t="str">
            <v>Yukon S</v>
          </cell>
        </row>
        <row r="401">
          <cell r="A401">
            <v>13101</v>
          </cell>
          <cell r="B401" t="str">
            <v>Yukon S</v>
          </cell>
        </row>
        <row r="402">
          <cell r="A402">
            <v>13102</v>
          </cell>
          <cell r="B402" t="str">
            <v>Yukon S</v>
          </cell>
        </row>
        <row r="403">
          <cell r="A403">
            <v>13103</v>
          </cell>
          <cell r="B403" t="str">
            <v>Yukon S</v>
          </cell>
        </row>
        <row r="404">
          <cell r="A404">
            <v>0</v>
          </cell>
          <cell r="B404" t="str">
            <v>Yukon S</v>
          </cell>
        </row>
        <row r="405">
          <cell r="A405" t="b">
            <v>0</v>
          </cell>
          <cell r="B405" t="str">
            <v>Yukon N</v>
          </cell>
        </row>
        <row r="406">
          <cell r="A406">
            <v>13946</v>
          </cell>
          <cell r="B406" t="str">
            <v>Yukon N</v>
          </cell>
        </row>
        <row r="407">
          <cell r="A407">
            <v>13947</v>
          </cell>
          <cell r="B407" t="str">
            <v>Yukon N</v>
          </cell>
        </row>
        <row r="408">
          <cell r="A408">
            <v>13948</v>
          </cell>
          <cell r="B408" t="str">
            <v>Yukon N</v>
          </cell>
        </row>
        <row r="409">
          <cell r="A409">
            <v>0</v>
          </cell>
          <cell r="B409" t="str">
            <v>Yukon N</v>
          </cell>
        </row>
        <row r="410">
          <cell r="A410" t="b">
            <v>0</v>
          </cell>
          <cell r="B410" t="str">
            <v>Blanton</v>
          </cell>
        </row>
        <row r="411">
          <cell r="A411">
            <v>13813</v>
          </cell>
          <cell r="B411" t="str">
            <v>Blanton</v>
          </cell>
        </row>
        <row r="412">
          <cell r="A412">
            <v>13815</v>
          </cell>
          <cell r="B412" t="str">
            <v>Blanton</v>
          </cell>
        </row>
        <row r="413">
          <cell r="A413">
            <v>0</v>
          </cell>
          <cell r="B413" t="str">
            <v>Blanton</v>
          </cell>
        </row>
        <row r="414">
          <cell r="A414" t="b">
            <v>0</v>
          </cell>
          <cell r="B414" t="str">
            <v>Dade City N</v>
          </cell>
        </row>
        <row r="415">
          <cell r="A415">
            <v>13329</v>
          </cell>
          <cell r="B415" t="str">
            <v>Dade City N</v>
          </cell>
        </row>
        <row r="416">
          <cell r="A416">
            <v>13330</v>
          </cell>
          <cell r="B416" t="str">
            <v>Dade City N</v>
          </cell>
        </row>
        <row r="417">
          <cell r="A417">
            <v>13331</v>
          </cell>
          <cell r="B417" t="str">
            <v>Dade City N</v>
          </cell>
        </row>
        <row r="418">
          <cell r="A418">
            <v>0</v>
          </cell>
          <cell r="B418" t="str">
            <v>Dade City N</v>
          </cell>
        </row>
        <row r="419">
          <cell r="A419" t="b">
            <v>0</v>
          </cell>
          <cell r="B419" t="str">
            <v>Dade City S</v>
          </cell>
        </row>
        <row r="420">
          <cell r="A420">
            <v>13328</v>
          </cell>
          <cell r="B420" t="str">
            <v>Dade City S</v>
          </cell>
        </row>
        <row r="421">
          <cell r="A421">
            <v>14306</v>
          </cell>
          <cell r="B421" t="str">
            <v>Dade City S</v>
          </cell>
        </row>
        <row r="422">
          <cell r="A422">
            <v>0</v>
          </cell>
          <cell r="B422" t="str">
            <v>Dade City S</v>
          </cell>
        </row>
        <row r="423">
          <cell r="A423" t="b">
            <v>0</v>
          </cell>
          <cell r="B423" t="str">
            <v>Fort King N</v>
          </cell>
        </row>
        <row r="424">
          <cell r="A424">
            <v>13004</v>
          </cell>
          <cell r="B424" t="str">
            <v>Fort King N</v>
          </cell>
        </row>
        <row r="425">
          <cell r="A425">
            <v>13006</v>
          </cell>
          <cell r="B425" t="str">
            <v>Fort King N</v>
          </cell>
        </row>
        <row r="426">
          <cell r="A426">
            <v>13423</v>
          </cell>
          <cell r="B426" t="str">
            <v>Fort King N</v>
          </cell>
        </row>
        <row r="427">
          <cell r="A427">
            <v>0</v>
          </cell>
          <cell r="B427" t="str">
            <v>Fort King N</v>
          </cell>
        </row>
        <row r="428">
          <cell r="A428" t="b">
            <v>0</v>
          </cell>
          <cell r="B428" t="str">
            <v>Fort King S</v>
          </cell>
        </row>
        <row r="429">
          <cell r="A429">
            <v>13005</v>
          </cell>
          <cell r="B429" t="str">
            <v>Fort King S</v>
          </cell>
        </row>
        <row r="430">
          <cell r="A430">
            <v>13422</v>
          </cell>
          <cell r="B430" t="str">
            <v>Fort King S</v>
          </cell>
        </row>
        <row r="431">
          <cell r="A431">
            <v>0</v>
          </cell>
          <cell r="B431" t="str">
            <v>Fort King S</v>
          </cell>
        </row>
        <row r="432">
          <cell r="A432" t="b">
            <v>0</v>
          </cell>
          <cell r="B432" t="str">
            <v>San Antonio</v>
          </cell>
        </row>
        <row r="433">
          <cell r="A433">
            <v>13430</v>
          </cell>
          <cell r="B433" t="str">
            <v>San Antonio</v>
          </cell>
        </row>
        <row r="434">
          <cell r="A434">
            <v>13431</v>
          </cell>
          <cell r="B434" t="str">
            <v>San Antonio</v>
          </cell>
        </row>
        <row r="435">
          <cell r="A435">
            <v>13432</v>
          </cell>
          <cell r="B435" t="str">
            <v>San Antonio</v>
          </cell>
        </row>
        <row r="436">
          <cell r="A436">
            <v>0</v>
          </cell>
          <cell r="B436" t="str">
            <v>San Antonio</v>
          </cell>
        </row>
        <row r="437">
          <cell r="A437" t="b">
            <v>0</v>
          </cell>
          <cell r="B437" t="str">
            <v>Bell Shoals</v>
          </cell>
        </row>
        <row r="438">
          <cell r="A438">
            <v>13729</v>
          </cell>
          <cell r="B438" t="str">
            <v>Bell Shoals</v>
          </cell>
        </row>
        <row r="439">
          <cell r="A439">
            <v>13731</v>
          </cell>
          <cell r="B439" t="str">
            <v>Bell Shoals</v>
          </cell>
        </row>
        <row r="440">
          <cell r="A440">
            <v>13732</v>
          </cell>
          <cell r="B440" t="str">
            <v>Bell Shoals</v>
          </cell>
        </row>
        <row r="441">
          <cell r="A441">
            <v>13733</v>
          </cell>
          <cell r="B441" t="str">
            <v>Bell Shoals</v>
          </cell>
        </row>
        <row r="442">
          <cell r="A442">
            <v>0</v>
          </cell>
          <cell r="B442" t="str">
            <v>Bell Shoals</v>
          </cell>
        </row>
        <row r="443">
          <cell r="A443" t="b">
            <v>0</v>
          </cell>
          <cell r="B443" t="str">
            <v>Bloomingdale N</v>
          </cell>
        </row>
        <row r="444">
          <cell r="A444">
            <v>14109</v>
          </cell>
          <cell r="B444" t="str">
            <v>Bloomingdale N</v>
          </cell>
        </row>
        <row r="445">
          <cell r="A445">
            <v>14110</v>
          </cell>
          <cell r="B445" t="str">
            <v>Bloomingdale N</v>
          </cell>
        </row>
        <row r="446">
          <cell r="A446">
            <v>14111</v>
          </cell>
          <cell r="B446" t="str">
            <v>Bloomingdale N</v>
          </cell>
        </row>
        <row r="447">
          <cell r="A447">
            <v>14112</v>
          </cell>
          <cell r="B447" t="str">
            <v>Bloomingdale N</v>
          </cell>
        </row>
        <row r="448">
          <cell r="A448">
            <v>0</v>
          </cell>
          <cell r="B448" t="str">
            <v>Bloomingdale N</v>
          </cell>
        </row>
        <row r="449">
          <cell r="A449" t="b">
            <v>0</v>
          </cell>
          <cell r="B449" t="str">
            <v>Bloomingdale S</v>
          </cell>
        </row>
        <row r="450">
          <cell r="A450">
            <v>13038</v>
          </cell>
          <cell r="B450" t="str">
            <v>Bloomingdale S</v>
          </cell>
        </row>
        <row r="451">
          <cell r="A451">
            <v>13039</v>
          </cell>
          <cell r="B451" t="str">
            <v>Bloomingdale S</v>
          </cell>
        </row>
        <row r="452">
          <cell r="A452">
            <v>13040</v>
          </cell>
          <cell r="B452" t="str">
            <v>Bloomingdale S</v>
          </cell>
        </row>
        <row r="453">
          <cell r="A453">
            <v>13041</v>
          </cell>
          <cell r="B453" t="str">
            <v>Bloomingdale S</v>
          </cell>
        </row>
        <row r="454">
          <cell r="A454">
            <v>0</v>
          </cell>
          <cell r="B454" t="str">
            <v>Bloomingdale S</v>
          </cell>
        </row>
        <row r="455">
          <cell r="A455" t="b">
            <v>0</v>
          </cell>
          <cell r="B455" t="str">
            <v>Brandon E</v>
          </cell>
        </row>
        <row r="456">
          <cell r="A456">
            <v>13225</v>
          </cell>
          <cell r="B456" t="str">
            <v>Brandon E</v>
          </cell>
        </row>
        <row r="457">
          <cell r="A457">
            <v>13226</v>
          </cell>
          <cell r="B457" t="str">
            <v>Brandon E</v>
          </cell>
        </row>
        <row r="458">
          <cell r="A458">
            <v>13227</v>
          </cell>
          <cell r="B458" t="str">
            <v>Brandon E</v>
          </cell>
        </row>
        <row r="459">
          <cell r="A459">
            <v>13231</v>
          </cell>
          <cell r="B459" t="str">
            <v>Brandon E</v>
          </cell>
        </row>
        <row r="460">
          <cell r="A460">
            <v>0</v>
          </cell>
          <cell r="B460" t="str">
            <v>Brandon E</v>
          </cell>
        </row>
        <row r="461">
          <cell r="A461" t="b">
            <v>0</v>
          </cell>
          <cell r="B461" t="str">
            <v>Brandon W</v>
          </cell>
        </row>
        <row r="462">
          <cell r="A462">
            <v>13228</v>
          </cell>
          <cell r="B462" t="str">
            <v>Brandon W</v>
          </cell>
        </row>
        <row r="463">
          <cell r="A463">
            <v>13229</v>
          </cell>
          <cell r="B463" t="str">
            <v>Brandon W</v>
          </cell>
        </row>
        <row r="464">
          <cell r="A464">
            <v>13230</v>
          </cell>
          <cell r="B464" t="str">
            <v>Brandon W</v>
          </cell>
        </row>
        <row r="465">
          <cell r="A465">
            <v>13232</v>
          </cell>
          <cell r="B465" t="str">
            <v>Brandon W</v>
          </cell>
        </row>
        <row r="466">
          <cell r="A466">
            <v>0</v>
          </cell>
          <cell r="B466" t="str">
            <v>Brandon W</v>
          </cell>
        </row>
        <row r="467">
          <cell r="A467" t="b">
            <v>0</v>
          </cell>
          <cell r="B467" t="str">
            <v>Buckhorn N</v>
          </cell>
        </row>
        <row r="468">
          <cell r="A468">
            <v>13705</v>
          </cell>
          <cell r="B468" t="str">
            <v>Buckhorn N</v>
          </cell>
        </row>
        <row r="469">
          <cell r="A469">
            <v>13707</v>
          </cell>
          <cell r="B469" t="str">
            <v>Buckhorn N</v>
          </cell>
        </row>
        <row r="470">
          <cell r="A470">
            <v>13708</v>
          </cell>
          <cell r="B470" t="str">
            <v>Buckhorn N</v>
          </cell>
        </row>
        <row r="471">
          <cell r="A471">
            <v>13709</v>
          </cell>
          <cell r="B471" t="str">
            <v>Buckhorn N</v>
          </cell>
        </row>
        <row r="472">
          <cell r="A472">
            <v>0</v>
          </cell>
          <cell r="B472" t="str">
            <v>Buckhorn N</v>
          </cell>
        </row>
        <row r="473">
          <cell r="A473" t="b">
            <v>0</v>
          </cell>
          <cell r="B473" t="str">
            <v>Buckhorn S</v>
          </cell>
        </row>
        <row r="474">
          <cell r="A474">
            <v>13706</v>
          </cell>
          <cell r="B474" t="str">
            <v>Buckhorn S</v>
          </cell>
        </row>
        <row r="475">
          <cell r="A475">
            <v>13710</v>
          </cell>
          <cell r="B475" t="str">
            <v>Buckhorn S</v>
          </cell>
        </row>
        <row r="476">
          <cell r="A476">
            <v>13711</v>
          </cell>
          <cell r="B476" t="str">
            <v>Buckhorn S</v>
          </cell>
        </row>
        <row r="477">
          <cell r="A477">
            <v>13712</v>
          </cell>
          <cell r="B477" t="str">
            <v>Buckhorn S</v>
          </cell>
        </row>
        <row r="478">
          <cell r="A478">
            <v>0</v>
          </cell>
          <cell r="B478" t="str">
            <v>Buckhorn S</v>
          </cell>
        </row>
        <row r="479">
          <cell r="A479" t="b">
            <v>0</v>
          </cell>
          <cell r="B479" t="str">
            <v>Causeway (2018)</v>
          </cell>
        </row>
        <row r="480">
          <cell r="A480">
            <v>14355</v>
          </cell>
          <cell r="B480" t="str">
            <v>Causeway (2018)</v>
          </cell>
        </row>
        <row r="481">
          <cell r="A481">
            <v>14356</v>
          </cell>
          <cell r="B481" t="str">
            <v>Causeway (2018)</v>
          </cell>
        </row>
        <row r="482">
          <cell r="A482">
            <v>14357</v>
          </cell>
          <cell r="B482" t="str">
            <v>Causeway (2018)</v>
          </cell>
        </row>
        <row r="483">
          <cell r="A483">
            <v>14358</v>
          </cell>
          <cell r="B483" t="str">
            <v>Causeway (2018)</v>
          </cell>
        </row>
        <row r="484">
          <cell r="A484">
            <v>0</v>
          </cell>
          <cell r="B484" t="str">
            <v>Causeway (2018)</v>
          </cell>
        </row>
        <row r="485">
          <cell r="A485" t="b">
            <v>0</v>
          </cell>
          <cell r="B485" t="str">
            <v>Clarkwild West</v>
          </cell>
        </row>
        <row r="486">
          <cell r="A486">
            <v>13458</v>
          </cell>
          <cell r="B486" t="str">
            <v>Clarkwild West</v>
          </cell>
        </row>
        <row r="487">
          <cell r="A487">
            <v>13459</v>
          </cell>
          <cell r="B487" t="str">
            <v>Clarkwild West</v>
          </cell>
        </row>
        <row r="488">
          <cell r="A488">
            <v>13460</v>
          </cell>
          <cell r="B488" t="str">
            <v>Clarkwild West</v>
          </cell>
        </row>
        <row r="489">
          <cell r="A489">
            <v>13461</v>
          </cell>
          <cell r="B489" t="str">
            <v>Clarkwild West</v>
          </cell>
        </row>
        <row r="490">
          <cell r="A490">
            <v>0</v>
          </cell>
          <cell r="B490" t="str">
            <v>Clarkwild West</v>
          </cell>
        </row>
        <row r="491">
          <cell r="A491" t="b">
            <v>0</v>
          </cell>
          <cell r="B491" t="str">
            <v>Clarkwild East</v>
          </cell>
        </row>
        <row r="492">
          <cell r="A492" t="str">
            <v>13846</v>
          </cell>
          <cell r="B492" t="str">
            <v>Clarkwild East</v>
          </cell>
        </row>
        <row r="493">
          <cell r="A493" t="str">
            <v>13847</v>
          </cell>
          <cell r="B493" t="str">
            <v>Clarkwild East</v>
          </cell>
        </row>
        <row r="494">
          <cell r="A494" t="str">
            <v>13848</v>
          </cell>
          <cell r="B494" t="str">
            <v>Clarkwild East</v>
          </cell>
        </row>
        <row r="495">
          <cell r="A495" t="str">
            <v>13849</v>
          </cell>
          <cell r="B495" t="str">
            <v>Clarkwild East</v>
          </cell>
        </row>
        <row r="496">
          <cell r="A496">
            <v>0</v>
          </cell>
          <cell r="B496" t="str">
            <v>Clarkwild East</v>
          </cell>
        </row>
        <row r="497">
          <cell r="A497" t="b">
            <v>0</v>
          </cell>
          <cell r="B497" t="str">
            <v>Fairgrounds N</v>
          </cell>
        </row>
        <row r="498">
          <cell r="A498">
            <v>13211</v>
          </cell>
          <cell r="B498" t="str">
            <v>Fairgrounds N</v>
          </cell>
        </row>
        <row r="499">
          <cell r="A499">
            <v>13213</v>
          </cell>
          <cell r="B499" t="str">
            <v>Fairgrounds N</v>
          </cell>
        </row>
        <row r="500">
          <cell r="A500">
            <v>13214</v>
          </cell>
          <cell r="B500" t="str">
            <v>Fairgrounds N</v>
          </cell>
        </row>
        <row r="501">
          <cell r="A501">
            <v>13215</v>
          </cell>
          <cell r="B501" t="str">
            <v>Fairgrounds N</v>
          </cell>
        </row>
        <row r="502">
          <cell r="A502">
            <v>0</v>
          </cell>
          <cell r="B502" t="str">
            <v>Fairgrounds N</v>
          </cell>
        </row>
        <row r="503">
          <cell r="A503" t="b">
            <v>0</v>
          </cell>
          <cell r="B503" t="str">
            <v>Fairgrounds S</v>
          </cell>
        </row>
        <row r="504">
          <cell r="A504" t="str">
            <v>13215a</v>
          </cell>
          <cell r="B504" t="str">
            <v>Fairgrounds S</v>
          </cell>
        </row>
        <row r="505">
          <cell r="A505">
            <v>13216</v>
          </cell>
          <cell r="B505" t="str">
            <v>Fairgrounds S</v>
          </cell>
        </row>
        <row r="506">
          <cell r="A506">
            <v>0</v>
          </cell>
          <cell r="B506" t="str">
            <v>Fairgrounds S</v>
          </cell>
        </row>
        <row r="507">
          <cell r="A507" t="b">
            <v>0</v>
          </cell>
          <cell r="B507" t="str">
            <v>Indian Crk</v>
          </cell>
        </row>
        <row r="508">
          <cell r="A508">
            <v>14341</v>
          </cell>
          <cell r="B508" t="str">
            <v>Indian Crk</v>
          </cell>
        </row>
        <row r="509">
          <cell r="A509">
            <v>0</v>
          </cell>
          <cell r="B509" t="str">
            <v>Indian Crk</v>
          </cell>
        </row>
        <row r="510">
          <cell r="A510" t="b">
            <v>0</v>
          </cell>
          <cell r="B510" t="str">
            <v>Lakewood N</v>
          </cell>
        </row>
        <row r="511">
          <cell r="A511">
            <v>14115</v>
          </cell>
          <cell r="B511" t="str">
            <v>Lakewood N</v>
          </cell>
        </row>
        <row r="512">
          <cell r="A512">
            <v>14116</v>
          </cell>
          <cell r="B512" t="str">
            <v>Lakewood N</v>
          </cell>
        </row>
        <row r="513">
          <cell r="A513">
            <v>13457</v>
          </cell>
          <cell r="B513" t="str">
            <v>Lakewood N</v>
          </cell>
        </row>
        <row r="514">
          <cell r="A514">
            <v>14117</v>
          </cell>
          <cell r="B514" t="str">
            <v>Lakewood N</v>
          </cell>
        </row>
        <row r="515">
          <cell r="A515">
            <v>0</v>
          </cell>
          <cell r="B515" t="str">
            <v>Lakewood N</v>
          </cell>
        </row>
        <row r="516">
          <cell r="A516" t="b">
            <v>0</v>
          </cell>
          <cell r="B516" t="str">
            <v>Lakewood S</v>
          </cell>
        </row>
        <row r="517">
          <cell r="A517">
            <v>13454</v>
          </cell>
          <cell r="B517" t="str">
            <v>Lakewood S</v>
          </cell>
        </row>
        <row r="518">
          <cell r="A518">
            <v>13455</v>
          </cell>
          <cell r="B518" t="str">
            <v>Lakewood S</v>
          </cell>
        </row>
        <row r="519">
          <cell r="A519">
            <v>13456</v>
          </cell>
          <cell r="B519" t="str">
            <v>Lakewood S</v>
          </cell>
        </row>
        <row r="520">
          <cell r="A520">
            <v>14114</v>
          </cell>
          <cell r="B520" t="str">
            <v>Lakewood S</v>
          </cell>
        </row>
        <row r="521">
          <cell r="A521">
            <v>0</v>
          </cell>
          <cell r="B521" t="str">
            <v>Lakewood S</v>
          </cell>
        </row>
        <row r="522">
          <cell r="A522" t="b">
            <v>0</v>
          </cell>
          <cell r="B522" t="str">
            <v>Madison N</v>
          </cell>
        </row>
        <row r="523">
          <cell r="A523">
            <v>13170</v>
          </cell>
          <cell r="B523" t="str">
            <v>Madison N</v>
          </cell>
        </row>
        <row r="524">
          <cell r="A524">
            <v>13172</v>
          </cell>
          <cell r="B524" t="str">
            <v>Madison N</v>
          </cell>
        </row>
        <row r="525">
          <cell r="A525">
            <v>13173</v>
          </cell>
          <cell r="B525" t="str">
            <v>Madison N</v>
          </cell>
        </row>
        <row r="526">
          <cell r="A526">
            <v>13495</v>
          </cell>
          <cell r="B526" t="str">
            <v>Madison N</v>
          </cell>
        </row>
        <row r="527">
          <cell r="A527">
            <v>0</v>
          </cell>
          <cell r="B527" t="str">
            <v>Madison N</v>
          </cell>
        </row>
        <row r="528">
          <cell r="A528" t="b">
            <v>0</v>
          </cell>
          <cell r="B528" t="str">
            <v>Madison S</v>
          </cell>
        </row>
        <row r="529">
          <cell r="A529">
            <v>13169</v>
          </cell>
          <cell r="B529" t="str">
            <v>Madison S</v>
          </cell>
        </row>
        <row r="530">
          <cell r="A530">
            <v>13171</v>
          </cell>
          <cell r="B530" t="str">
            <v>Madison S</v>
          </cell>
        </row>
        <row r="531">
          <cell r="A531">
            <v>13174</v>
          </cell>
          <cell r="B531" t="str">
            <v>Madison S</v>
          </cell>
        </row>
        <row r="532">
          <cell r="A532">
            <v>0</v>
          </cell>
          <cell r="B532" t="str">
            <v>Madison S</v>
          </cell>
        </row>
        <row r="533">
          <cell r="A533" t="b">
            <v>0</v>
          </cell>
          <cell r="B533" t="str">
            <v>Massaro</v>
          </cell>
        </row>
        <row r="534">
          <cell r="A534">
            <v>14196</v>
          </cell>
          <cell r="B534" t="str">
            <v>Massaro</v>
          </cell>
        </row>
        <row r="535">
          <cell r="A535">
            <v>14197</v>
          </cell>
          <cell r="B535" t="str">
            <v>Massaro</v>
          </cell>
        </row>
        <row r="536">
          <cell r="A536">
            <v>14198</v>
          </cell>
          <cell r="B536" t="str">
            <v>Massaro</v>
          </cell>
        </row>
        <row r="537">
          <cell r="A537">
            <v>14199</v>
          </cell>
          <cell r="B537" t="str">
            <v>Massaro</v>
          </cell>
        </row>
        <row r="538">
          <cell r="A538">
            <v>0</v>
          </cell>
          <cell r="B538" t="str">
            <v>Massaro</v>
          </cell>
        </row>
        <row r="539">
          <cell r="A539" t="b">
            <v>0</v>
          </cell>
          <cell r="B539" t="str">
            <v>Orient N</v>
          </cell>
        </row>
        <row r="540">
          <cell r="A540">
            <v>13963</v>
          </cell>
          <cell r="B540" t="str">
            <v>Orient N</v>
          </cell>
        </row>
        <row r="541">
          <cell r="A541">
            <v>13964</v>
          </cell>
          <cell r="B541" t="str">
            <v>Orient N</v>
          </cell>
        </row>
        <row r="542">
          <cell r="A542">
            <v>13965</v>
          </cell>
          <cell r="B542" t="str">
            <v>Orient N</v>
          </cell>
        </row>
        <row r="543">
          <cell r="A543">
            <v>0</v>
          </cell>
          <cell r="B543" t="str">
            <v>Orient N</v>
          </cell>
        </row>
        <row r="544">
          <cell r="A544" t="b">
            <v>0</v>
          </cell>
          <cell r="B544" t="str">
            <v>Orient S</v>
          </cell>
        </row>
        <row r="545">
          <cell r="A545">
            <v>13084</v>
          </cell>
          <cell r="B545" t="str">
            <v>Orient S</v>
          </cell>
        </row>
        <row r="546">
          <cell r="A546">
            <v>13085</v>
          </cell>
          <cell r="B546" t="str">
            <v>Orient S</v>
          </cell>
        </row>
        <row r="547">
          <cell r="A547">
            <v>13086</v>
          </cell>
          <cell r="B547" t="str">
            <v>Orient S</v>
          </cell>
        </row>
        <row r="548">
          <cell r="A548">
            <v>13087</v>
          </cell>
          <cell r="B548" t="str">
            <v>Orient S</v>
          </cell>
        </row>
        <row r="549">
          <cell r="A549">
            <v>0</v>
          </cell>
          <cell r="B549" t="str">
            <v>Orient S</v>
          </cell>
        </row>
        <row r="550">
          <cell r="A550" t="b">
            <v>0</v>
          </cell>
          <cell r="B550" t="str">
            <v>Peach W</v>
          </cell>
        </row>
        <row r="551">
          <cell r="A551">
            <v>13906</v>
          </cell>
          <cell r="B551" t="str">
            <v>Peach W</v>
          </cell>
        </row>
        <row r="552">
          <cell r="A552">
            <v>13909</v>
          </cell>
          <cell r="B552" t="str">
            <v>Peach W</v>
          </cell>
        </row>
        <row r="553">
          <cell r="A553">
            <v>13910</v>
          </cell>
          <cell r="B553" t="str">
            <v>Peach W</v>
          </cell>
        </row>
        <row r="554">
          <cell r="A554">
            <v>13911</v>
          </cell>
          <cell r="B554" t="str">
            <v>Peach W</v>
          </cell>
        </row>
        <row r="555">
          <cell r="A555">
            <v>0</v>
          </cell>
          <cell r="B555" t="str">
            <v>Peach W</v>
          </cell>
        </row>
        <row r="556">
          <cell r="A556" t="b">
            <v>0</v>
          </cell>
          <cell r="B556" t="str">
            <v>Peach E (Future)</v>
          </cell>
        </row>
        <row r="557">
          <cell r="A557" t="str">
            <v>13911a</v>
          </cell>
          <cell r="B557" t="str">
            <v>Peach E (Future)</v>
          </cell>
        </row>
        <row r="558">
          <cell r="A558">
            <v>13912</v>
          </cell>
          <cell r="B558" t="str">
            <v>Peach E (Future)</v>
          </cell>
        </row>
        <row r="559">
          <cell r="A559">
            <v>13913</v>
          </cell>
          <cell r="B559" t="str">
            <v>Peach E (Future)</v>
          </cell>
        </row>
        <row r="560">
          <cell r="A560">
            <v>0</v>
          </cell>
          <cell r="B560" t="str">
            <v>Peach E (Future)</v>
          </cell>
        </row>
        <row r="561">
          <cell r="A561" t="b">
            <v>0</v>
          </cell>
          <cell r="B561" t="str">
            <v>Pearson N</v>
          </cell>
        </row>
        <row r="562">
          <cell r="A562">
            <v>13690</v>
          </cell>
          <cell r="B562" t="str">
            <v>Pearson N</v>
          </cell>
        </row>
        <row r="563">
          <cell r="A563">
            <v>13691</v>
          </cell>
          <cell r="B563" t="str">
            <v>Pearson N</v>
          </cell>
        </row>
        <row r="564">
          <cell r="A564">
            <v>13692</v>
          </cell>
          <cell r="B564" t="str">
            <v>Pearson N</v>
          </cell>
        </row>
        <row r="565">
          <cell r="A565">
            <v>13693</v>
          </cell>
          <cell r="B565" t="str">
            <v>Pearson N</v>
          </cell>
        </row>
        <row r="566">
          <cell r="A566">
            <v>0</v>
          </cell>
          <cell r="B566" t="str">
            <v>Pearson N</v>
          </cell>
        </row>
        <row r="567">
          <cell r="A567" t="b">
            <v>0</v>
          </cell>
          <cell r="B567" t="str">
            <v>Pearson S</v>
          </cell>
        </row>
        <row r="568">
          <cell r="A568">
            <v>13685</v>
          </cell>
          <cell r="B568" t="str">
            <v>Pearson S</v>
          </cell>
        </row>
        <row r="569">
          <cell r="A569">
            <v>13686</v>
          </cell>
          <cell r="B569" t="str">
            <v>Pearson S</v>
          </cell>
        </row>
        <row r="570">
          <cell r="A570">
            <v>13687</v>
          </cell>
          <cell r="B570" t="str">
            <v>Pearson S</v>
          </cell>
        </row>
        <row r="571">
          <cell r="A571">
            <v>13689</v>
          </cell>
          <cell r="B571" t="str">
            <v>Pearson S</v>
          </cell>
        </row>
        <row r="572">
          <cell r="A572">
            <v>0</v>
          </cell>
          <cell r="B572" t="str">
            <v>Pearson S</v>
          </cell>
        </row>
        <row r="573">
          <cell r="A573" t="b">
            <v>0</v>
          </cell>
          <cell r="B573" t="str">
            <v>Pendola (Future)</v>
          </cell>
        </row>
        <row r="574">
          <cell r="A574">
            <v>14331</v>
          </cell>
          <cell r="B574" t="str">
            <v>Pendola (Future)</v>
          </cell>
        </row>
        <row r="575">
          <cell r="A575">
            <v>14332</v>
          </cell>
          <cell r="B575" t="str">
            <v>Pendola (Future)</v>
          </cell>
        </row>
        <row r="576">
          <cell r="A576">
            <v>0</v>
          </cell>
          <cell r="B576" t="str">
            <v>Pendola (Future)</v>
          </cell>
        </row>
        <row r="577">
          <cell r="A577" t="b">
            <v>0</v>
          </cell>
          <cell r="B577" t="str">
            <v>Port Sutton S.</v>
          </cell>
        </row>
        <row r="578">
          <cell r="A578">
            <v>13324</v>
          </cell>
          <cell r="B578" t="str">
            <v>Port Sutton S.</v>
          </cell>
        </row>
        <row r="579">
          <cell r="A579">
            <v>13325</v>
          </cell>
          <cell r="B579" t="str">
            <v>Port Sutton S.</v>
          </cell>
        </row>
        <row r="580">
          <cell r="A580">
            <v>13326</v>
          </cell>
          <cell r="B580" t="str">
            <v>Port Sutton S.</v>
          </cell>
        </row>
        <row r="581">
          <cell r="A581">
            <v>13327</v>
          </cell>
          <cell r="B581" t="str">
            <v>Port Sutton S.</v>
          </cell>
        </row>
        <row r="582">
          <cell r="A582">
            <v>0</v>
          </cell>
          <cell r="B582" t="str">
            <v>Port Sutton S.</v>
          </cell>
        </row>
        <row r="583">
          <cell r="A583" t="b">
            <v>0</v>
          </cell>
          <cell r="B583" t="str">
            <v>Port Sutton N.</v>
          </cell>
        </row>
        <row r="584">
          <cell r="A584">
            <v>14310</v>
          </cell>
          <cell r="B584" t="str">
            <v>Port Sutton N.</v>
          </cell>
        </row>
        <row r="585">
          <cell r="A585">
            <v>0</v>
          </cell>
          <cell r="B585" t="str">
            <v>Port Sutton N.</v>
          </cell>
        </row>
        <row r="586">
          <cell r="A586" t="b">
            <v>0</v>
          </cell>
          <cell r="B586" t="str">
            <v xml:space="preserve">Providence E </v>
          </cell>
        </row>
        <row r="587">
          <cell r="A587">
            <v>13878</v>
          </cell>
          <cell r="B587" t="str">
            <v xml:space="preserve">Providence E </v>
          </cell>
        </row>
        <row r="588">
          <cell r="A588">
            <v>13879</v>
          </cell>
          <cell r="B588" t="str">
            <v xml:space="preserve">Providence E </v>
          </cell>
        </row>
        <row r="589">
          <cell r="A589">
            <v>13880</v>
          </cell>
          <cell r="B589" t="str">
            <v xml:space="preserve">Providence E </v>
          </cell>
        </row>
        <row r="590">
          <cell r="A590">
            <v>13881</v>
          </cell>
          <cell r="B590" t="str">
            <v xml:space="preserve">Providence E </v>
          </cell>
        </row>
        <row r="591">
          <cell r="A591">
            <v>0</v>
          </cell>
          <cell r="B591" t="str">
            <v xml:space="preserve">Providence E </v>
          </cell>
        </row>
        <row r="592">
          <cell r="A592" t="b">
            <v>0</v>
          </cell>
          <cell r="B592" t="str">
            <v>Providence W</v>
          </cell>
        </row>
        <row r="593">
          <cell r="A593">
            <v>13882</v>
          </cell>
          <cell r="B593" t="str">
            <v>Providence W</v>
          </cell>
        </row>
        <row r="594">
          <cell r="A594">
            <v>13883</v>
          </cell>
          <cell r="B594" t="str">
            <v>Providence W</v>
          </cell>
        </row>
        <row r="595">
          <cell r="A595">
            <v>13884</v>
          </cell>
          <cell r="B595" t="str">
            <v>Providence W</v>
          </cell>
        </row>
        <row r="596">
          <cell r="A596">
            <v>13885</v>
          </cell>
          <cell r="B596" t="str">
            <v>Providence W</v>
          </cell>
        </row>
        <row r="597">
          <cell r="A597">
            <v>0</v>
          </cell>
          <cell r="B597" t="str">
            <v>Providence W</v>
          </cell>
        </row>
        <row r="598">
          <cell r="A598" t="b">
            <v>0</v>
          </cell>
          <cell r="B598" t="str">
            <v>Saint Cloud N</v>
          </cell>
        </row>
        <row r="599">
          <cell r="A599">
            <v>13797</v>
          </cell>
          <cell r="B599" t="str">
            <v>Saint Cloud N</v>
          </cell>
        </row>
        <row r="600">
          <cell r="A600">
            <v>13798</v>
          </cell>
          <cell r="B600" t="str">
            <v>Saint Cloud N</v>
          </cell>
        </row>
        <row r="601">
          <cell r="A601">
            <v>13799</v>
          </cell>
          <cell r="B601" t="str">
            <v>Saint Cloud N</v>
          </cell>
        </row>
        <row r="602">
          <cell r="A602">
            <v>0</v>
          </cell>
          <cell r="B602" t="str">
            <v>Saint Cloud N</v>
          </cell>
        </row>
        <row r="603">
          <cell r="A603" t="b">
            <v>0</v>
          </cell>
          <cell r="B603" t="str">
            <v>Saint Cloud S</v>
          </cell>
        </row>
        <row r="604">
          <cell r="A604">
            <v>13793</v>
          </cell>
          <cell r="B604" t="str">
            <v>Saint Cloud S</v>
          </cell>
        </row>
        <row r="605">
          <cell r="A605">
            <v>13795</v>
          </cell>
          <cell r="B605" t="str">
            <v>Saint Cloud S</v>
          </cell>
        </row>
        <row r="606">
          <cell r="A606">
            <v>13796</v>
          </cell>
          <cell r="B606" t="str">
            <v>Saint Cloud S</v>
          </cell>
        </row>
        <row r="607">
          <cell r="A607">
            <v>13794</v>
          </cell>
          <cell r="B607" t="str">
            <v>Saint Cloud S</v>
          </cell>
        </row>
        <row r="608">
          <cell r="A608">
            <v>0</v>
          </cell>
          <cell r="B608" t="str">
            <v>Saint Cloud S</v>
          </cell>
        </row>
        <row r="609">
          <cell r="A609" t="b">
            <v>0</v>
          </cell>
          <cell r="B609" t="str">
            <v>Seventy Eighth St</v>
          </cell>
        </row>
        <row r="610">
          <cell r="A610">
            <v>13132</v>
          </cell>
          <cell r="B610" t="str">
            <v>Seventy Eighth St</v>
          </cell>
        </row>
        <row r="611">
          <cell r="A611">
            <v>13133</v>
          </cell>
          <cell r="B611" t="str">
            <v>Seventy Eighth St</v>
          </cell>
        </row>
        <row r="612">
          <cell r="A612">
            <v>13134</v>
          </cell>
          <cell r="B612" t="str">
            <v>Seventy Eighth St</v>
          </cell>
        </row>
        <row r="613">
          <cell r="A613">
            <v>0</v>
          </cell>
          <cell r="B613" t="str">
            <v>Seventy Eighth St</v>
          </cell>
        </row>
        <row r="614">
          <cell r="A614" t="b">
            <v>0</v>
          </cell>
          <cell r="B614" t="str">
            <v>South Seffner E</v>
          </cell>
        </row>
        <row r="615">
          <cell r="A615">
            <v>13127</v>
          </cell>
          <cell r="B615" t="str">
            <v>South Seffner E</v>
          </cell>
        </row>
        <row r="616">
          <cell r="A616">
            <v>13128</v>
          </cell>
          <cell r="B616" t="str">
            <v>South Seffner E</v>
          </cell>
        </row>
        <row r="617">
          <cell r="A617">
            <v>13129</v>
          </cell>
          <cell r="B617" t="str">
            <v>South Seffner E</v>
          </cell>
        </row>
        <row r="618">
          <cell r="A618">
            <v>13130</v>
          </cell>
          <cell r="B618" t="str">
            <v>South Seffner E</v>
          </cell>
        </row>
        <row r="619">
          <cell r="A619">
            <v>0</v>
          </cell>
          <cell r="B619" t="str">
            <v>South Seffner E</v>
          </cell>
        </row>
        <row r="620">
          <cell r="A620" t="b">
            <v>0</v>
          </cell>
          <cell r="B620" t="str">
            <v>South Seffner W</v>
          </cell>
        </row>
        <row r="621">
          <cell r="A621">
            <v>13576</v>
          </cell>
          <cell r="B621" t="str">
            <v>South Seffner W</v>
          </cell>
        </row>
        <row r="622">
          <cell r="A622">
            <v>13577</v>
          </cell>
          <cell r="B622" t="str">
            <v>South Seffner W</v>
          </cell>
        </row>
        <row r="623">
          <cell r="A623">
            <v>13579</v>
          </cell>
          <cell r="B623" t="str">
            <v>South Seffner W</v>
          </cell>
        </row>
        <row r="624">
          <cell r="A624">
            <v>0</v>
          </cell>
          <cell r="B624" t="str">
            <v>South Seffner W</v>
          </cell>
        </row>
        <row r="625">
          <cell r="A625" t="b">
            <v>0</v>
          </cell>
          <cell r="B625" t="str">
            <v xml:space="preserve">SR 574 E </v>
          </cell>
        </row>
        <row r="626">
          <cell r="A626">
            <v>13505</v>
          </cell>
          <cell r="B626" t="str">
            <v xml:space="preserve">SR 574 E </v>
          </cell>
        </row>
        <row r="627">
          <cell r="A627">
            <v>13506</v>
          </cell>
          <cell r="B627" t="str">
            <v xml:space="preserve">SR 574 E </v>
          </cell>
        </row>
        <row r="628">
          <cell r="A628">
            <v>13507</v>
          </cell>
          <cell r="B628" t="str">
            <v xml:space="preserve">SR 574 E </v>
          </cell>
        </row>
        <row r="629">
          <cell r="A629">
            <v>13509</v>
          </cell>
          <cell r="B629" t="str">
            <v xml:space="preserve">SR 574 E </v>
          </cell>
        </row>
        <row r="630">
          <cell r="A630">
            <v>0</v>
          </cell>
          <cell r="B630" t="str">
            <v xml:space="preserve">SR 574 E </v>
          </cell>
        </row>
        <row r="631">
          <cell r="A631" t="b">
            <v>0</v>
          </cell>
          <cell r="B631" t="str">
            <v>SR 574 W</v>
          </cell>
        </row>
        <row r="632">
          <cell r="A632">
            <v>13501</v>
          </cell>
          <cell r="B632" t="str">
            <v>SR 574 W</v>
          </cell>
        </row>
        <row r="633">
          <cell r="A633">
            <v>13502</v>
          </cell>
          <cell r="B633" t="str">
            <v>SR 574 W</v>
          </cell>
        </row>
        <row r="634">
          <cell r="A634">
            <v>13504</v>
          </cell>
          <cell r="B634" t="str">
            <v>SR 574 W</v>
          </cell>
        </row>
        <row r="635">
          <cell r="A635">
            <v>13503</v>
          </cell>
          <cell r="B635" t="str">
            <v>SR 574 W</v>
          </cell>
        </row>
        <row r="636">
          <cell r="A636">
            <v>0</v>
          </cell>
          <cell r="B636" t="str">
            <v>SR 574 W</v>
          </cell>
        </row>
        <row r="637">
          <cell r="A637" t="b">
            <v>0</v>
          </cell>
          <cell r="B637" t="str">
            <v>SR 60 N</v>
          </cell>
        </row>
        <row r="638">
          <cell r="A638">
            <v>13951</v>
          </cell>
          <cell r="B638" t="str">
            <v>SR 60 N</v>
          </cell>
        </row>
        <row r="639">
          <cell r="A639">
            <v>13952</v>
          </cell>
          <cell r="B639" t="str">
            <v>SR 60 N</v>
          </cell>
        </row>
        <row r="640">
          <cell r="A640">
            <v>13955</v>
          </cell>
          <cell r="B640" t="str">
            <v>SR 60 N</v>
          </cell>
        </row>
        <row r="641">
          <cell r="A641">
            <v>13957</v>
          </cell>
          <cell r="B641" t="str">
            <v>SR 60 N</v>
          </cell>
        </row>
        <row r="642">
          <cell r="A642">
            <v>0</v>
          </cell>
          <cell r="B642" t="str">
            <v>SR 60 N</v>
          </cell>
        </row>
        <row r="643">
          <cell r="A643" t="b">
            <v>0</v>
          </cell>
          <cell r="B643" t="str">
            <v>SR 60 S</v>
          </cell>
        </row>
        <row r="644">
          <cell r="A644">
            <v>13953</v>
          </cell>
          <cell r="B644" t="str">
            <v>SR 60 S</v>
          </cell>
        </row>
        <row r="645">
          <cell r="A645">
            <v>13954</v>
          </cell>
          <cell r="B645" t="str">
            <v>SR 60 S</v>
          </cell>
        </row>
        <row r="646">
          <cell r="A646">
            <v>13956</v>
          </cell>
          <cell r="B646" t="str">
            <v>SR 60 S</v>
          </cell>
        </row>
        <row r="647">
          <cell r="A647">
            <v>0</v>
          </cell>
          <cell r="B647" t="str">
            <v>SR 60 S</v>
          </cell>
        </row>
        <row r="648">
          <cell r="A648" t="b">
            <v>0</v>
          </cell>
          <cell r="B648" t="str">
            <v>Twelth Ave</v>
          </cell>
        </row>
        <row r="649">
          <cell r="A649">
            <v>13433</v>
          </cell>
          <cell r="B649" t="str">
            <v>Twelth Ave</v>
          </cell>
        </row>
        <row r="650">
          <cell r="A650">
            <v>13434</v>
          </cell>
          <cell r="B650" t="str">
            <v>Twelth Ave</v>
          </cell>
        </row>
        <row r="651">
          <cell r="A651">
            <v>13435</v>
          </cell>
          <cell r="B651" t="str">
            <v>Twelth Ave</v>
          </cell>
        </row>
        <row r="652">
          <cell r="A652">
            <v>13436</v>
          </cell>
          <cell r="B652" t="str">
            <v>Twelth Ave</v>
          </cell>
        </row>
        <row r="653">
          <cell r="A653">
            <v>0</v>
          </cell>
          <cell r="B653" t="str">
            <v>Twelth Ave</v>
          </cell>
        </row>
        <row r="654">
          <cell r="A654" t="b">
            <v>0</v>
          </cell>
          <cell r="B654" t="str">
            <v>Woodberry</v>
          </cell>
        </row>
        <row r="655">
          <cell r="A655">
            <v>14207</v>
          </cell>
          <cell r="B655" t="str">
            <v>Woodberry</v>
          </cell>
        </row>
        <row r="656">
          <cell r="A656">
            <v>14208</v>
          </cell>
          <cell r="B656" t="str">
            <v>Woodberry</v>
          </cell>
        </row>
        <row r="657">
          <cell r="A657">
            <v>14209</v>
          </cell>
          <cell r="B657" t="str">
            <v>Woodberry</v>
          </cell>
        </row>
        <row r="658">
          <cell r="A658">
            <v>14210</v>
          </cell>
          <cell r="B658" t="str">
            <v>Woodberry</v>
          </cell>
        </row>
        <row r="659">
          <cell r="A659">
            <v>0</v>
          </cell>
          <cell r="B659" t="str">
            <v>Woodberry</v>
          </cell>
        </row>
        <row r="660">
          <cell r="A660" t="b">
            <v>0</v>
          </cell>
          <cell r="B660" t="str">
            <v>Alexander E</v>
          </cell>
        </row>
        <row r="661">
          <cell r="A661">
            <v>13121</v>
          </cell>
          <cell r="B661" t="str">
            <v>Alexander E</v>
          </cell>
        </row>
        <row r="662">
          <cell r="A662">
            <v>13122</v>
          </cell>
          <cell r="B662" t="str">
            <v>Alexander E</v>
          </cell>
        </row>
        <row r="663">
          <cell r="A663">
            <v>13123</v>
          </cell>
          <cell r="B663" t="str">
            <v>Alexander E</v>
          </cell>
        </row>
        <row r="664">
          <cell r="A664">
            <v>13462</v>
          </cell>
          <cell r="B664" t="str">
            <v>Alexander E</v>
          </cell>
        </row>
        <row r="665">
          <cell r="A665">
            <v>0</v>
          </cell>
          <cell r="B665" t="str">
            <v>Alexander E</v>
          </cell>
        </row>
        <row r="666">
          <cell r="A666" t="b">
            <v>0</v>
          </cell>
          <cell r="B666" t="str">
            <v>Alexander W</v>
          </cell>
        </row>
        <row r="667">
          <cell r="A667">
            <v>13119</v>
          </cell>
          <cell r="B667" t="str">
            <v>Alexander W</v>
          </cell>
        </row>
        <row r="668">
          <cell r="A668">
            <v>13120</v>
          </cell>
          <cell r="B668" t="str">
            <v>Alexander W</v>
          </cell>
        </row>
        <row r="669">
          <cell r="A669">
            <v>13463</v>
          </cell>
          <cell r="B669" t="str">
            <v>Alexander W</v>
          </cell>
        </row>
        <row r="670">
          <cell r="A670">
            <v>13464</v>
          </cell>
          <cell r="B670" t="str">
            <v>Alexander W</v>
          </cell>
        </row>
        <row r="671">
          <cell r="A671">
            <v>0</v>
          </cell>
          <cell r="B671" t="str">
            <v>Alexander W</v>
          </cell>
        </row>
        <row r="672">
          <cell r="A672" t="b">
            <v>0</v>
          </cell>
          <cell r="B672" t="str">
            <v xml:space="preserve">JD Page (Compark) </v>
          </cell>
        </row>
        <row r="673">
          <cell r="A673">
            <v>13267</v>
          </cell>
          <cell r="B673" t="str">
            <v xml:space="preserve">JD Page (Compark) </v>
          </cell>
        </row>
        <row r="674">
          <cell r="A674">
            <v>13268</v>
          </cell>
          <cell r="B674" t="str">
            <v xml:space="preserve">JD Page (Compark) </v>
          </cell>
        </row>
        <row r="675">
          <cell r="A675">
            <v>13269</v>
          </cell>
          <cell r="B675" t="str">
            <v xml:space="preserve">JD Page (Compark) </v>
          </cell>
        </row>
        <row r="676">
          <cell r="A676" t="str">
            <v>13ddd</v>
          </cell>
          <cell r="B676" t="str">
            <v xml:space="preserve">JD Page (Compark) </v>
          </cell>
        </row>
        <row r="677">
          <cell r="A677">
            <v>0</v>
          </cell>
          <cell r="B677" t="str">
            <v xml:space="preserve">JD Page (Compark) </v>
          </cell>
        </row>
        <row r="678">
          <cell r="A678" t="b">
            <v>0</v>
          </cell>
          <cell r="B678" t="str">
            <v>Coronet</v>
          </cell>
        </row>
        <row r="679">
          <cell r="A679">
            <v>13980</v>
          </cell>
          <cell r="B679" t="str">
            <v>Coronet</v>
          </cell>
        </row>
        <row r="680">
          <cell r="A680">
            <v>13982</v>
          </cell>
          <cell r="B680" t="str">
            <v>Coronet</v>
          </cell>
        </row>
        <row r="681">
          <cell r="A681">
            <v>13983</v>
          </cell>
          <cell r="B681" t="str">
            <v>Coronet</v>
          </cell>
        </row>
        <row r="682">
          <cell r="A682">
            <v>13984</v>
          </cell>
          <cell r="B682" t="str">
            <v>Coronet</v>
          </cell>
        </row>
        <row r="683">
          <cell r="A683">
            <v>0</v>
          </cell>
          <cell r="B683" t="str">
            <v>Coronet</v>
          </cell>
        </row>
        <row r="684">
          <cell r="A684" t="b">
            <v>0</v>
          </cell>
          <cell r="B684" t="str">
            <v>Coronet</v>
          </cell>
        </row>
        <row r="685">
          <cell r="A685">
            <v>13975</v>
          </cell>
          <cell r="B685" t="str">
            <v>Coronet</v>
          </cell>
        </row>
        <row r="686">
          <cell r="A686">
            <v>13976</v>
          </cell>
          <cell r="B686" t="str">
            <v>Coronet</v>
          </cell>
        </row>
        <row r="687">
          <cell r="A687">
            <v>13979</v>
          </cell>
          <cell r="B687" t="str">
            <v>Coronet</v>
          </cell>
        </row>
        <row r="688">
          <cell r="A688">
            <v>0</v>
          </cell>
          <cell r="B688" t="str">
            <v>Coronet</v>
          </cell>
        </row>
        <row r="689">
          <cell r="A689" t="b">
            <v>0</v>
          </cell>
          <cell r="B689" t="str">
            <v>Fishhawk S</v>
          </cell>
        </row>
        <row r="690">
          <cell r="A690">
            <v>14120</v>
          </cell>
          <cell r="B690" t="str">
            <v>Fishhawk S</v>
          </cell>
        </row>
        <row r="691">
          <cell r="A691">
            <v>14121</v>
          </cell>
          <cell r="B691" t="str">
            <v>Fishhawk S</v>
          </cell>
        </row>
        <row r="692">
          <cell r="A692">
            <v>14122</v>
          </cell>
          <cell r="B692" t="str">
            <v>Fishhawk S</v>
          </cell>
        </row>
        <row r="693">
          <cell r="A693">
            <v>0</v>
          </cell>
          <cell r="B693" t="str">
            <v>Fishhawk S</v>
          </cell>
        </row>
        <row r="694">
          <cell r="A694" t="b">
            <v>0</v>
          </cell>
          <cell r="B694" t="str">
            <v>Fishhawk N</v>
          </cell>
        </row>
        <row r="695">
          <cell r="A695">
            <v>14123</v>
          </cell>
          <cell r="B695" t="str">
            <v>Fishhawk N</v>
          </cell>
        </row>
        <row r="696">
          <cell r="A696">
            <v>14119</v>
          </cell>
          <cell r="B696" t="str">
            <v>Fishhawk N</v>
          </cell>
        </row>
        <row r="697">
          <cell r="A697">
            <v>14124</v>
          </cell>
          <cell r="B697" t="str">
            <v>Fishhawk N</v>
          </cell>
        </row>
        <row r="698">
          <cell r="A698" t="str">
            <v>14121a</v>
          </cell>
          <cell r="B698" t="str">
            <v>Fishhawk N</v>
          </cell>
        </row>
        <row r="699">
          <cell r="A699">
            <v>0</v>
          </cell>
          <cell r="B699" t="str">
            <v>Fishhawk N</v>
          </cell>
        </row>
        <row r="700">
          <cell r="A700" t="b">
            <v>0</v>
          </cell>
          <cell r="B700" t="str">
            <v>Gallagher N</v>
          </cell>
        </row>
        <row r="701">
          <cell r="A701">
            <v>13722</v>
          </cell>
          <cell r="B701" t="str">
            <v>Gallagher N</v>
          </cell>
        </row>
        <row r="702">
          <cell r="A702">
            <v>13723</v>
          </cell>
          <cell r="B702" t="str">
            <v>Gallagher N</v>
          </cell>
        </row>
        <row r="703">
          <cell r="A703">
            <v>13724</v>
          </cell>
          <cell r="B703" t="str">
            <v>Gallagher N</v>
          </cell>
        </row>
        <row r="704">
          <cell r="A704">
            <v>0</v>
          </cell>
          <cell r="B704" t="str">
            <v>Gallagher N</v>
          </cell>
        </row>
        <row r="705">
          <cell r="A705" t="b">
            <v>0</v>
          </cell>
          <cell r="B705" t="str">
            <v>Gallagher S</v>
          </cell>
        </row>
        <row r="706">
          <cell r="A706">
            <v>13725</v>
          </cell>
          <cell r="B706" t="str">
            <v>Gallagher S</v>
          </cell>
        </row>
        <row r="707">
          <cell r="A707">
            <v>13726</v>
          </cell>
          <cell r="B707" t="str">
            <v>Gallagher S</v>
          </cell>
        </row>
        <row r="708">
          <cell r="A708">
            <v>13727</v>
          </cell>
          <cell r="B708" t="str">
            <v>Gallagher S</v>
          </cell>
        </row>
        <row r="709">
          <cell r="A709">
            <v>13728</v>
          </cell>
          <cell r="B709" t="str">
            <v>Gallagher S</v>
          </cell>
        </row>
        <row r="710">
          <cell r="A710">
            <v>0</v>
          </cell>
          <cell r="B710" t="str">
            <v>Gallagher S</v>
          </cell>
        </row>
        <row r="711">
          <cell r="A711" t="b">
            <v>0</v>
          </cell>
          <cell r="B711" t="str">
            <v>Hampton N.</v>
          </cell>
        </row>
        <row r="712">
          <cell r="A712">
            <v>13655</v>
          </cell>
          <cell r="B712" t="str">
            <v>Hampton N.</v>
          </cell>
        </row>
        <row r="713">
          <cell r="A713">
            <v>13656</v>
          </cell>
          <cell r="B713" t="str">
            <v>Hampton N.</v>
          </cell>
        </row>
        <row r="714">
          <cell r="A714">
            <v>13657</v>
          </cell>
          <cell r="B714" t="str">
            <v>Hampton N.</v>
          </cell>
        </row>
        <row r="715">
          <cell r="A715">
            <v>13668</v>
          </cell>
          <cell r="B715" t="str">
            <v>Hampton N.</v>
          </cell>
        </row>
        <row r="716">
          <cell r="A716">
            <v>0</v>
          </cell>
          <cell r="B716" t="str">
            <v>Hampton N.</v>
          </cell>
        </row>
        <row r="717">
          <cell r="A717" t="b">
            <v>0</v>
          </cell>
          <cell r="B717" t="str">
            <v>Hampton S.  (2024)</v>
          </cell>
        </row>
        <row r="718">
          <cell r="A718">
            <v>13665</v>
          </cell>
          <cell r="B718" t="str">
            <v>Hampton S.  (2024)</v>
          </cell>
        </row>
        <row r="719">
          <cell r="A719" t="str">
            <v>13657a</v>
          </cell>
          <cell r="B719" t="str">
            <v>Hampton S.  (2024)</v>
          </cell>
        </row>
        <row r="720">
          <cell r="A720" t="str">
            <v>13668a</v>
          </cell>
          <cell r="B720" t="str">
            <v>Hampton S.  (2024)</v>
          </cell>
        </row>
        <row r="721">
          <cell r="A721">
            <v>0</v>
          </cell>
          <cell r="B721" t="str">
            <v>Hampton S.  (2024)</v>
          </cell>
        </row>
        <row r="722">
          <cell r="A722" t="b">
            <v>0</v>
          </cell>
          <cell r="B722" t="str">
            <v>Hopewell</v>
          </cell>
        </row>
        <row r="723">
          <cell r="A723">
            <v>13146</v>
          </cell>
          <cell r="B723" t="str">
            <v>Hopewell</v>
          </cell>
        </row>
        <row r="724">
          <cell r="A724">
            <v>13147</v>
          </cell>
          <cell r="B724" t="str">
            <v>Hopewell</v>
          </cell>
        </row>
        <row r="725">
          <cell r="A725">
            <v>13148</v>
          </cell>
          <cell r="B725" t="str">
            <v>Hopewell</v>
          </cell>
        </row>
        <row r="726">
          <cell r="A726">
            <v>0</v>
          </cell>
          <cell r="B726" t="str">
            <v>Hopewell</v>
          </cell>
        </row>
        <row r="727">
          <cell r="A727" t="b">
            <v>0</v>
          </cell>
          <cell r="B727" t="str">
            <v>Imperial Lakes</v>
          </cell>
        </row>
        <row r="728">
          <cell r="A728">
            <v>13850</v>
          </cell>
          <cell r="B728" t="str">
            <v>Imperial Lakes</v>
          </cell>
        </row>
        <row r="729">
          <cell r="A729">
            <v>13853</v>
          </cell>
          <cell r="B729" t="str">
            <v>Imperial Lakes</v>
          </cell>
        </row>
        <row r="730">
          <cell r="A730">
            <v>13854</v>
          </cell>
          <cell r="B730" t="str">
            <v>Imperial Lakes</v>
          </cell>
        </row>
        <row r="731">
          <cell r="A731">
            <v>13851</v>
          </cell>
          <cell r="B731" t="str">
            <v>Imperial Lakes</v>
          </cell>
        </row>
        <row r="732">
          <cell r="A732">
            <v>0</v>
          </cell>
          <cell r="B732" t="str">
            <v>Imperial Lakes</v>
          </cell>
        </row>
        <row r="733">
          <cell r="A733" t="b">
            <v>0</v>
          </cell>
          <cell r="B733" t="str">
            <v>Kirkland</v>
          </cell>
        </row>
        <row r="734">
          <cell r="A734">
            <v>13388</v>
          </cell>
          <cell r="B734" t="str">
            <v>Kirkland</v>
          </cell>
        </row>
        <row r="735">
          <cell r="A735">
            <v>13389</v>
          </cell>
          <cell r="B735" t="str">
            <v>Kirkland</v>
          </cell>
        </row>
        <row r="736">
          <cell r="A736">
            <v>13390</v>
          </cell>
          <cell r="B736" t="str">
            <v>Kirkland</v>
          </cell>
        </row>
        <row r="737">
          <cell r="A737">
            <v>13391</v>
          </cell>
          <cell r="B737" t="str">
            <v>Kirkland</v>
          </cell>
        </row>
        <row r="738">
          <cell r="A738">
            <v>0</v>
          </cell>
          <cell r="B738" t="str">
            <v>Kirkland</v>
          </cell>
        </row>
        <row r="739">
          <cell r="A739" t="b">
            <v>0</v>
          </cell>
          <cell r="B739" t="str">
            <v>Knights</v>
          </cell>
        </row>
        <row r="740">
          <cell r="A740">
            <v>13805</v>
          </cell>
          <cell r="B740" t="str">
            <v>Knights</v>
          </cell>
        </row>
        <row r="741">
          <cell r="A741">
            <v>13807</v>
          </cell>
          <cell r="B741" t="str">
            <v>Knights</v>
          </cell>
        </row>
        <row r="742">
          <cell r="A742">
            <v>13808</v>
          </cell>
          <cell r="B742" t="str">
            <v>Knights</v>
          </cell>
        </row>
        <row r="743">
          <cell r="A743">
            <v>0</v>
          </cell>
          <cell r="B743" t="str">
            <v>Knights</v>
          </cell>
        </row>
        <row r="744">
          <cell r="A744" t="b">
            <v>0</v>
          </cell>
          <cell r="B744" t="str">
            <v>Lake Hutto</v>
          </cell>
        </row>
        <row r="745">
          <cell r="A745">
            <v>14234</v>
          </cell>
          <cell r="B745" t="str">
            <v>Lake Hutto</v>
          </cell>
        </row>
        <row r="746">
          <cell r="A746">
            <v>14235</v>
          </cell>
          <cell r="B746" t="str">
            <v>Lake Hutto</v>
          </cell>
        </row>
        <row r="747">
          <cell r="A747">
            <v>14236</v>
          </cell>
          <cell r="B747" t="str">
            <v>Lake Hutto</v>
          </cell>
        </row>
        <row r="748">
          <cell r="A748">
            <v>0</v>
          </cell>
          <cell r="B748" t="str">
            <v>Lake Hutto</v>
          </cell>
        </row>
        <row r="749">
          <cell r="A749" t="b">
            <v>0</v>
          </cell>
          <cell r="B749" t="str">
            <v>Mulberry E</v>
          </cell>
        </row>
        <row r="750">
          <cell r="A750">
            <v>13007</v>
          </cell>
          <cell r="B750" t="str">
            <v>Mulberry E</v>
          </cell>
        </row>
        <row r="751">
          <cell r="A751">
            <v>13009</v>
          </cell>
          <cell r="B751" t="str">
            <v>Mulberry E</v>
          </cell>
        </row>
        <row r="752">
          <cell r="A752">
            <v>13011</v>
          </cell>
          <cell r="B752" t="str">
            <v>Mulberry E</v>
          </cell>
        </row>
        <row r="753">
          <cell r="A753">
            <v>0</v>
          </cell>
          <cell r="B753" t="str">
            <v>Mulberry E</v>
          </cell>
        </row>
        <row r="754">
          <cell r="A754" t="b">
            <v>0</v>
          </cell>
          <cell r="B754" t="str">
            <v>Mulberry W</v>
          </cell>
        </row>
        <row r="755">
          <cell r="A755">
            <v>13008</v>
          </cell>
          <cell r="B755" t="str">
            <v>Mulberry W</v>
          </cell>
        </row>
        <row r="756">
          <cell r="A756">
            <v>13010</v>
          </cell>
          <cell r="B756" t="str">
            <v>Mulberry W</v>
          </cell>
        </row>
        <row r="757">
          <cell r="A757">
            <v>0</v>
          </cell>
          <cell r="B757" t="str">
            <v>Mulberry W</v>
          </cell>
        </row>
        <row r="758">
          <cell r="A758" t="b">
            <v>0</v>
          </cell>
          <cell r="B758" t="str">
            <v>Pinecrest</v>
          </cell>
        </row>
        <row r="759">
          <cell r="A759">
            <v>13785</v>
          </cell>
          <cell r="B759" t="str">
            <v>Pinecrest</v>
          </cell>
        </row>
        <row r="760">
          <cell r="A760">
            <v>13786</v>
          </cell>
          <cell r="B760" t="str">
            <v>Pinecrest</v>
          </cell>
        </row>
        <row r="761">
          <cell r="A761">
            <v>13787</v>
          </cell>
          <cell r="B761" t="str">
            <v>Pinecrest</v>
          </cell>
        </row>
        <row r="762">
          <cell r="A762">
            <v>0</v>
          </cell>
          <cell r="B762" t="str">
            <v>Pinecrest</v>
          </cell>
        </row>
        <row r="763">
          <cell r="A763" t="b">
            <v>0</v>
          </cell>
          <cell r="B763" t="str">
            <v>Plant City</v>
          </cell>
        </row>
        <row r="764">
          <cell r="A764">
            <v>13124</v>
          </cell>
          <cell r="B764" t="str">
            <v>Plant City</v>
          </cell>
        </row>
        <row r="765">
          <cell r="A765">
            <v>13125</v>
          </cell>
          <cell r="B765" t="str">
            <v>Plant City</v>
          </cell>
        </row>
        <row r="766">
          <cell r="A766">
            <v>13126</v>
          </cell>
          <cell r="B766" t="str">
            <v>Plant City</v>
          </cell>
        </row>
        <row r="767">
          <cell r="A767">
            <v>13412</v>
          </cell>
          <cell r="B767" t="str">
            <v>Plant City</v>
          </cell>
        </row>
        <row r="768">
          <cell r="A768">
            <v>13414</v>
          </cell>
          <cell r="B768" t="str">
            <v>Plant City</v>
          </cell>
        </row>
        <row r="769">
          <cell r="A769">
            <v>0</v>
          </cell>
          <cell r="B769" t="str">
            <v>Plant City</v>
          </cell>
        </row>
        <row r="770">
          <cell r="A770" t="b">
            <v>0</v>
          </cell>
          <cell r="B770" t="str">
            <v>Plant City</v>
          </cell>
        </row>
        <row r="771">
          <cell r="A771" t="str">
            <v>13124a</v>
          </cell>
          <cell r="B771" t="str">
            <v>Plant City</v>
          </cell>
        </row>
        <row r="772">
          <cell r="A772">
            <v>13413</v>
          </cell>
          <cell r="B772" t="str">
            <v>Plant City</v>
          </cell>
        </row>
        <row r="773">
          <cell r="A773">
            <v>0</v>
          </cell>
          <cell r="B773" t="str">
            <v>Plant City</v>
          </cell>
        </row>
        <row r="774">
          <cell r="A774" t="b">
            <v>0</v>
          </cell>
          <cell r="B774" t="str">
            <v>Streamsong (Dec 2020)</v>
          </cell>
        </row>
        <row r="775">
          <cell r="A775">
            <v>14578</v>
          </cell>
          <cell r="B775" t="str">
            <v>Streamsong (Dec 2020)</v>
          </cell>
        </row>
        <row r="776">
          <cell r="A776">
            <v>0</v>
          </cell>
          <cell r="B776" t="str">
            <v>Streamsong (Dec 2020)</v>
          </cell>
        </row>
        <row r="777">
          <cell r="A777" t="b">
            <v>0</v>
          </cell>
          <cell r="B777" t="str">
            <v>Polk Power</v>
          </cell>
        </row>
        <row r="778">
          <cell r="A778">
            <v>14050</v>
          </cell>
          <cell r="B778" t="str">
            <v>Polk Power</v>
          </cell>
        </row>
        <row r="779">
          <cell r="A779">
            <v>14051</v>
          </cell>
          <cell r="B779" t="str">
            <v>Polk Power</v>
          </cell>
        </row>
        <row r="780">
          <cell r="A780">
            <v>0</v>
          </cell>
          <cell r="B780" t="str">
            <v>Polk Power</v>
          </cell>
        </row>
        <row r="781">
          <cell r="A781" t="b">
            <v>0</v>
          </cell>
          <cell r="B781" t="str">
            <v>Sydney</v>
          </cell>
        </row>
        <row r="782">
          <cell r="A782">
            <v>14000</v>
          </cell>
          <cell r="B782" t="str">
            <v>Sydney</v>
          </cell>
        </row>
        <row r="783">
          <cell r="A783">
            <v>14001</v>
          </cell>
          <cell r="B783" t="str">
            <v>Sydney</v>
          </cell>
        </row>
        <row r="784">
          <cell r="A784">
            <v>14002</v>
          </cell>
          <cell r="B784" t="str">
            <v>Sydney</v>
          </cell>
        </row>
        <row r="785">
          <cell r="A785">
            <v>14004</v>
          </cell>
          <cell r="B785" t="str">
            <v>Sydney</v>
          </cell>
        </row>
        <row r="786">
          <cell r="A786">
            <v>0</v>
          </cell>
          <cell r="B786" t="str">
            <v>Sydney</v>
          </cell>
        </row>
        <row r="787">
          <cell r="A787" t="b">
            <v>0</v>
          </cell>
          <cell r="B787" t="str">
            <v>Terrace</v>
          </cell>
        </row>
        <row r="788">
          <cell r="A788">
            <v>13959</v>
          </cell>
          <cell r="B788" t="str">
            <v>Terrace</v>
          </cell>
        </row>
        <row r="789">
          <cell r="A789">
            <v>13961</v>
          </cell>
          <cell r="B789" t="str">
            <v>Terrace</v>
          </cell>
        </row>
        <row r="790">
          <cell r="A790">
            <v>13962</v>
          </cell>
          <cell r="B790" t="str">
            <v>Terrace</v>
          </cell>
        </row>
        <row r="791">
          <cell r="A791">
            <v>13960</v>
          </cell>
          <cell r="B791" t="str">
            <v>Terrace</v>
          </cell>
        </row>
        <row r="792">
          <cell r="A792">
            <v>0</v>
          </cell>
          <cell r="B792" t="str">
            <v>Terrace</v>
          </cell>
        </row>
        <row r="793">
          <cell r="A793" t="b">
            <v>0</v>
          </cell>
          <cell r="B793" t="str">
            <v>Varrea (2027)</v>
          </cell>
        </row>
        <row r="794">
          <cell r="A794">
            <v>14365</v>
          </cell>
          <cell r="B794" t="str">
            <v>Varrea (2027)</v>
          </cell>
        </row>
        <row r="795">
          <cell r="A795">
            <v>14366</v>
          </cell>
          <cell r="B795" t="str">
            <v>Varrea (2027)</v>
          </cell>
        </row>
        <row r="796">
          <cell r="A796">
            <v>14367</v>
          </cell>
          <cell r="B796" t="str">
            <v>Varrea (2027)</v>
          </cell>
        </row>
        <row r="797">
          <cell r="A797">
            <v>0</v>
          </cell>
          <cell r="B797" t="str">
            <v>Varrea (2027)</v>
          </cell>
        </row>
        <row r="798">
          <cell r="A798" t="b">
            <v>0</v>
          </cell>
          <cell r="B798" t="str">
            <v>Wilson</v>
          </cell>
        </row>
        <row r="799">
          <cell r="A799">
            <v>13241</v>
          </cell>
          <cell r="B799" t="str">
            <v>Wilson</v>
          </cell>
        </row>
        <row r="800">
          <cell r="A800">
            <v>13242</v>
          </cell>
          <cell r="B800" t="str">
            <v>Wilson</v>
          </cell>
        </row>
        <row r="801">
          <cell r="A801">
            <v>13243</v>
          </cell>
          <cell r="B801" t="str">
            <v>Wilson</v>
          </cell>
        </row>
        <row r="802">
          <cell r="A802">
            <v>13244</v>
          </cell>
          <cell r="B802" t="str">
            <v>Wilson</v>
          </cell>
        </row>
        <row r="803">
          <cell r="A803">
            <v>0</v>
          </cell>
          <cell r="B803" t="str">
            <v>Wilson</v>
          </cell>
        </row>
        <row r="804">
          <cell r="A804" t="b">
            <v>0</v>
          </cell>
          <cell r="B804" t="str">
            <v>CR 672 N (W-2021)</v>
          </cell>
        </row>
        <row r="805">
          <cell r="A805">
            <v>14258</v>
          </cell>
          <cell r="B805" t="str">
            <v>CR 672 N (W-2021)</v>
          </cell>
        </row>
        <row r="806">
          <cell r="A806">
            <v>14259</v>
          </cell>
          <cell r="B806" t="str">
            <v>CR 672 N (W-2021)</v>
          </cell>
        </row>
        <row r="807">
          <cell r="A807">
            <v>14260</v>
          </cell>
          <cell r="B807" t="str">
            <v>CR 672 N (W-2021)</v>
          </cell>
        </row>
        <row r="808">
          <cell r="A808">
            <v>14261</v>
          </cell>
          <cell r="B808" t="str">
            <v>CR 672 N (W-2021)</v>
          </cell>
        </row>
        <row r="809">
          <cell r="A809">
            <v>0</v>
          </cell>
          <cell r="B809" t="str">
            <v>CR 672 N (W-2021)</v>
          </cell>
        </row>
        <row r="810">
          <cell r="A810" t="b">
            <v>0</v>
          </cell>
          <cell r="B810" t="str">
            <v>CR 672 S</v>
          </cell>
        </row>
        <row r="811">
          <cell r="A811">
            <v>14262</v>
          </cell>
          <cell r="B811" t="str">
            <v>CR 672 S</v>
          </cell>
        </row>
        <row r="812">
          <cell r="A812">
            <v>14263</v>
          </cell>
          <cell r="B812" t="str">
            <v>CR 672 S</v>
          </cell>
        </row>
        <row r="813">
          <cell r="A813">
            <v>14264</v>
          </cell>
          <cell r="B813" t="str">
            <v>CR 672 S</v>
          </cell>
        </row>
        <row r="814">
          <cell r="A814">
            <v>14265</v>
          </cell>
          <cell r="B814" t="str">
            <v>CR 672 S</v>
          </cell>
        </row>
        <row r="815">
          <cell r="A815">
            <v>0</v>
          </cell>
          <cell r="B815" t="str">
            <v>CR 672 S</v>
          </cell>
        </row>
        <row r="816">
          <cell r="A816" t="b">
            <v>0</v>
          </cell>
          <cell r="B816" t="str">
            <v>Caloosa N</v>
          </cell>
        </row>
        <row r="817">
          <cell r="A817">
            <v>13233</v>
          </cell>
          <cell r="B817" t="str">
            <v>Caloosa N</v>
          </cell>
        </row>
        <row r="818">
          <cell r="A818">
            <v>13234</v>
          </cell>
          <cell r="B818" t="str">
            <v>Caloosa N</v>
          </cell>
        </row>
        <row r="819">
          <cell r="A819">
            <v>13235</v>
          </cell>
          <cell r="B819" t="str">
            <v>Caloosa N</v>
          </cell>
        </row>
        <row r="820">
          <cell r="A820">
            <v>13236</v>
          </cell>
          <cell r="B820" t="str">
            <v>Caloosa N</v>
          </cell>
        </row>
        <row r="821">
          <cell r="A821">
            <v>0</v>
          </cell>
          <cell r="B821" t="str">
            <v>Caloosa N</v>
          </cell>
        </row>
        <row r="822">
          <cell r="A822" t="b">
            <v>0</v>
          </cell>
          <cell r="B822" t="str">
            <v>Caloosa S</v>
          </cell>
        </row>
        <row r="823">
          <cell r="A823">
            <v>13237</v>
          </cell>
          <cell r="B823" t="str">
            <v>Caloosa S</v>
          </cell>
        </row>
        <row r="824">
          <cell r="A824">
            <v>13238</v>
          </cell>
          <cell r="B824" t="str">
            <v>Caloosa S</v>
          </cell>
        </row>
        <row r="825">
          <cell r="A825">
            <v>13239</v>
          </cell>
          <cell r="B825" t="str">
            <v>Caloosa S</v>
          </cell>
        </row>
        <row r="826">
          <cell r="A826">
            <v>13240</v>
          </cell>
          <cell r="B826" t="str">
            <v>Caloosa S</v>
          </cell>
        </row>
        <row r="827">
          <cell r="A827">
            <v>0</v>
          </cell>
          <cell r="B827" t="str">
            <v>Caloosa S</v>
          </cell>
        </row>
        <row r="828">
          <cell r="A828" t="b">
            <v>0</v>
          </cell>
          <cell r="B828" t="str">
            <v>Del Webb N</v>
          </cell>
        </row>
        <row r="829">
          <cell r="A829">
            <v>13438</v>
          </cell>
          <cell r="B829" t="str">
            <v>Del Webb N</v>
          </cell>
        </row>
        <row r="830">
          <cell r="A830">
            <v>13439</v>
          </cell>
          <cell r="B830" t="str">
            <v>Del Webb N</v>
          </cell>
        </row>
        <row r="831">
          <cell r="A831">
            <v>13440</v>
          </cell>
          <cell r="B831" t="str">
            <v>Del Webb N</v>
          </cell>
        </row>
        <row r="832">
          <cell r="A832">
            <v>13441</v>
          </cell>
          <cell r="B832" t="str">
            <v>Del Webb N</v>
          </cell>
        </row>
        <row r="833">
          <cell r="A833">
            <v>0</v>
          </cell>
          <cell r="B833" t="str">
            <v>Del Webb N</v>
          </cell>
        </row>
        <row r="834">
          <cell r="A834" t="b">
            <v>0</v>
          </cell>
          <cell r="B834" t="str">
            <v>Del Webb S</v>
          </cell>
        </row>
        <row r="835">
          <cell r="A835">
            <v>13488</v>
          </cell>
          <cell r="B835" t="str">
            <v>Del Webb S</v>
          </cell>
        </row>
        <row r="836">
          <cell r="A836">
            <v>13489</v>
          </cell>
          <cell r="B836" t="str">
            <v>Del Webb S</v>
          </cell>
        </row>
        <row r="837">
          <cell r="A837">
            <v>13494</v>
          </cell>
          <cell r="B837" t="str">
            <v>Del Webb S</v>
          </cell>
        </row>
        <row r="838">
          <cell r="A838">
            <v>14143</v>
          </cell>
          <cell r="B838" t="str">
            <v>Del Webb S</v>
          </cell>
        </row>
        <row r="839">
          <cell r="A839">
            <v>0</v>
          </cell>
          <cell r="B839" t="str">
            <v>Del Webb S</v>
          </cell>
        </row>
        <row r="840">
          <cell r="A840" t="b">
            <v>0</v>
          </cell>
          <cell r="B840" t="str">
            <v>Desal Substation</v>
          </cell>
        </row>
        <row r="841">
          <cell r="A841">
            <v>14200</v>
          </cell>
          <cell r="B841" t="str">
            <v>Desal Substation</v>
          </cell>
        </row>
        <row r="842">
          <cell r="A842">
            <v>14201</v>
          </cell>
          <cell r="B842" t="str">
            <v>Desal Substation</v>
          </cell>
        </row>
        <row r="843">
          <cell r="A843">
            <v>14202</v>
          </cell>
          <cell r="B843" t="str">
            <v>Desal Substation</v>
          </cell>
        </row>
        <row r="844">
          <cell r="A844">
            <v>14203</v>
          </cell>
          <cell r="B844" t="str">
            <v>Desal Substation</v>
          </cell>
        </row>
        <row r="845">
          <cell r="A845">
            <v>0</v>
          </cell>
          <cell r="B845" t="str">
            <v>Desal Substation</v>
          </cell>
        </row>
        <row r="846">
          <cell r="A846" t="b">
            <v>0</v>
          </cell>
          <cell r="B846" t="str">
            <v>East Bay N</v>
          </cell>
        </row>
        <row r="847">
          <cell r="A847">
            <v>13340</v>
          </cell>
          <cell r="B847" t="str">
            <v>East Bay N</v>
          </cell>
        </row>
        <row r="848">
          <cell r="A848">
            <v>13341</v>
          </cell>
          <cell r="B848" t="str">
            <v>East Bay N</v>
          </cell>
        </row>
        <row r="849">
          <cell r="A849">
            <v>13346</v>
          </cell>
          <cell r="B849" t="str">
            <v>East Bay N</v>
          </cell>
        </row>
        <row r="850">
          <cell r="A850">
            <v>13347</v>
          </cell>
          <cell r="B850" t="str">
            <v>East Bay N</v>
          </cell>
        </row>
        <row r="851">
          <cell r="A851">
            <v>0</v>
          </cell>
          <cell r="B851" t="str">
            <v>East Bay N</v>
          </cell>
        </row>
        <row r="852">
          <cell r="A852" t="b">
            <v>0</v>
          </cell>
          <cell r="B852" t="str">
            <v>East Bay S</v>
          </cell>
        </row>
        <row r="853">
          <cell r="A853">
            <v>13342</v>
          </cell>
          <cell r="B853" t="str">
            <v>East Bay S</v>
          </cell>
        </row>
        <row r="854">
          <cell r="A854">
            <v>13343</v>
          </cell>
          <cell r="B854" t="str">
            <v>East Bay S</v>
          </cell>
        </row>
        <row r="855">
          <cell r="A855">
            <v>13344</v>
          </cell>
          <cell r="B855" t="str">
            <v>East Bay S</v>
          </cell>
        </row>
        <row r="856">
          <cell r="A856">
            <v>13345</v>
          </cell>
          <cell r="B856" t="str">
            <v>East Bay S</v>
          </cell>
        </row>
        <row r="857">
          <cell r="A857">
            <v>0</v>
          </cell>
          <cell r="B857" t="str">
            <v>East Bay S</v>
          </cell>
        </row>
        <row r="858">
          <cell r="A858" t="b">
            <v>0</v>
          </cell>
          <cell r="B858" t="str">
            <v>First Street N</v>
          </cell>
        </row>
        <row r="859">
          <cell r="A859">
            <v>13897</v>
          </cell>
          <cell r="B859" t="str">
            <v>First Street N</v>
          </cell>
        </row>
        <row r="860">
          <cell r="A860">
            <v>13898</v>
          </cell>
          <cell r="B860" t="str">
            <v>First Street N</v>
          </cell>
        </row>
        <row r="861">
          <cell r="A861">
            <v>13901</v>
          </cell>
          <cell r="B861" t="str">
            <v>First Street N</v>
          </cell>
        </row>
        <row r="862">
          <cell r="A862">
            <v>0</v>
          </cell>
          <cell r="B862" t="str">
            <v>First Street N</v>
          </cell>
        </row>
        <row r="863">
          <cell r="A863" t="b">
            <v>0</v>
          </cell>
          <cell r="B863" t="str">
            <v>First Street S</v>
          </cell>
        </row>
        <row r="864">
          <cell r="A864">
            <v>13896</v>
          </cell>
          <cell r="B864" t="str">
            <v>First Street S</v>
          </cell>
        </row>
        <row r="865">
          <cell r="A865">
            <v>13899</v>
          </cell>
          <cell r="B865" t="str">
            <v>First Street S</v>
          </cell>
        </row>
        <row r="866">
          <cell r="A866">
            <v>13900</v>
          </cell>
          <cell r="B866" t="str">
            <v>First Street S</v>
          </cell>
        </row>
        <row r="867">
          <cell r="A867">
            <v>0</v>
          </cell>
          <cell r="B867" t="str">
            <v>First Street S</v>
          </cell>
        </row>
        <row r="868">
          <cell r="A868" t="b">
            <v>0</v>
          </cell>
          <cell r="B868" t="str">
            <v>Gibsonton</v>
          </cell>
        </row>
        <row r="869">
          <cell r="A869">
            <v>13017</v>
          </cell>
          <cell r="B869" t="str">
            <v>Gibsonton</v>
          </cell>
        </row>
        <row r="870">
          <cell r="A870">
            <v>13019</v>
          </cell>
          <cell r="B870" t="str">
            <v>Gibsonton</v>
          </cell>
        </row>
        <row r="871">
          <cell r="A871">
            <v>13020</v>
          </cell>
          <cell r="B871" t="str">
            <v>Gibsonton</v>
          </cell>
        </row>
        <row r="872">
          <cell r="A872">
            <v>13018</v>
          </cell>
          <cell r="B872" t="str">
            <v>Gibsonton</v>
          </cell>
        </row>
        <row r="873">
          <cell r="A873">
            <v>0</v>
          </cell>
          <cell r="B873" t="str">
            <v>Gibsonton</v>
          </cell>
        </row>
        <row r="874">
          <cell r="A874" t="b">
            <v>0</v>
          </cell>
          <cell r="B874" t="str">
            <v>Gulf City</v>
          </cell>
        </row>
        <row r="875">
          <cell r="A875">
            <v>13254</v>
          </cell>
          <cell r="B875" t="str">
            <v>Gulf City</v>
          </cell>
        </row>
        <row r="876">
          <cell r="A876">
            <v>13256</v>
          </cell>
          <cell r="B876" t="str">
            <v>Gulf City</v>
          </cell>
        </row>
        <row r="877">
          <cell r="A877">
            <v>13255</v>
          </cell>
          <cell r="B877" t="str">
            <v>Gulf City</v>
          </cell>
        </row>
        <row r="878">
          <cell r="A878">
            <v>0</v>
          </cell>
          <cell r="B878" t="str">
            <v>Gulf City</v>
          </cell>
        </row>
        <row r="879">
          <cell r="A879" t="b">
            <v>0</v>
          </cell>
          <cell r="B879" t="str">
            <v>Lake Hutto N (W-2022)</v>
          </cell>
        </row>
        <row r="880">
          <cell r="A880">
            <v>14234</v>
          </cell>
          <cell r="B880" t="str">
            <v>Lake Hutto N (W-2022)</v>
          </cell>
        </row>
        <row r="881">
          <cell r="A881">
            <v>14235</v>
          </cell>
          <cell r="B881" t="str">
            <v>Lake Hutto N (W-2022)</v>
          </cell>
        </row>
        <row r="882">
          <cell r="A882">
            <v>14236</v>
          </cell>
          <cell r="B882" t="str">
            <v>Lake Hutto N (W-2022)</v>
          </cell>
        </row>
        <row r="883">
          <cell r="A883">
            <v>14237</v>
          </cell>
          <cell r="B883" t="str">
            <v>Lake Hutto N (W-2022)</v>
          </cell>
        </row>
        <row r="884">
          <cell r="A884">
            <v>0</v>
          </cell>
          <cell r="B884" t="str">
            <v>Lake Hutto N (W-2022)</v>
          </cell>
        </row>
        <row r="885">
          <cell r="A885" t="b">
            <v>0</v>
          </cell>
          <cell r="B885" t="str">
            <v>Lake Hutto S</v>
          </cell>
        </row>
        <row r="886">
          <cell r="A886">
            <v>14238</v>
          </cell>
          <cell r="B886" t="str">
            <v>Lake Hutto S</v>
          </cell>
        </row>
        <row r="887">
          <cell r="A887">
            <v>14239</v>
          </cell>
          <cell r="B887" t="str">
            <v>Lake Hutto S</v>
          </cell>
        </row>
        <row r="888">
          <cell r="A888">
            <v>14240</v>
          </cell>
          <cell r="B888" t="str">
            <v>Lake Hutto S</v>
          </cell>
        </row>
        <row r="889">
          <cell r="A889">
            <v>14241</v>
          </cell>
          <cell r="B889" t="str">
            <v>Lake Hutto S</v>
          </cell>
        </row>
        <row r="890">
          <cell r="A890">
            <v>0</v>
          </cell>
          <cell r="B890" t="str">
            <v>Lake Hutto S</v>
          </cell>
        </row>
        <row r="891">
          <cell r="A891" t="b">
            <v>0</v>
          </cell>
          <cell r="B891" t="str">
            <v>Miller Mac</v>
          </cell>
        </row>
        <row r="892">
          <cell r="A892">
            <v>13777</v>
          </cell>
          <cell r="B892" t="str">
            <v>Miller Mac</v>
          </cell>
        </row>
        <row r="893">
          <cell r="A893">
            <v>13780</v>
          </cell>
          <cell r="B893" t="str">
            <v>Miller Mac</v>
          </cell>
        </row>
        <row r="894">
          <cell r="A894">
            <v>13781</v>
          </cell>
          <cell r="B894" t="str">
            <v>Miller Mac</v>
          </cell>
        </row>
        <row r="895">
          <cell r="A895">
            <v>13782</v>
          </cell>
          <cell r="B895" t="str">
            <v>Miller Mac</v>
          </cell>
        </row>
        <row r="896">
          <cell r="A896">
            <v>0</v>
          </cell>
          <cell r="B896" t="str">
            <v>Miller Mac</v>
          </cell>
        </row>
        <row r="897">
          <cell r="A897" t="b">
            <v>0</v>
          </cell>
          <cell r="B897" t="str">
            <v>Rhodine North</v>
          </cell>
        </row>
        <row r="898">
          <cell r="A898">
            <v>13645</v>
          </cell>
          <cell r="B898" t="str">
            <v>Rhodine North</v>
          </cell>
        </row>
        <row r="899">
          <cell r="A899">
            <v>13646</v>
          </cell>
          <cell r="B899" t="str">
            <v>Rhodine North</v>
          </cell>
        </row>
        <row r="900">
          <cell r="A900">
            <v>13648</v>
          </cell>
          <cell r="B900" t="str">
            <v>Rhodine North</v>
          </cell>
        </row>
        <row r="901">
          <cell r="A901">
            <v>13649</v>
          </cell>
          <cell r="B901" t="str">
            <v>Rhodine North</v>
          </cell>
        </row>
        <row r="902">
          <cell r="A902">
            <v>0</v>
          </cell>
          <cell r="B902" t="str">
            <v>Rhodine North</v>
          </cell>
        </row>
        <row r="903">
          <cell r="A903" t="b">
            <v>0</v>
          </cell>
          <cell r="B903" t="str">
            <v>Rhodine South</v>
          </cell>
        </row>
        <row r="904">
          <cell r="A904">
            <v>13650</v>
          </cell>
          <cell r="B904" t="str">
            <v>Rhodine South</v>
          </cell>
        </row>
        <row r="905">
          <cell r="A905">
            <v>13651</v>
          </cell>
          <cell r="B905" t="str">
            <v>Rhodine South</v>
          </cell>
        </row>
        <row r="906">
          <cell r="A906">
            <v>13652</v>
          </cell>
          <cell r="B906" t="str">
            <v>Rhodine South</v>
          </cell>
        </row>
        <row r="907">
          <cell r="A907">
            <v>13647</v>
          </cell>
          <cell r="B907" t="str">
            <v>Rhodine South</v>
          </cell>
        </row>
        <row r="908">
          <cell r="A908">
            <v>0</v>
          </cell>
          <cell r="B908" t="str">
            <v>Rhodine South</v>
          </cell>
        </row>
        <row r="909">
          <cell r="A909" t="b">
            <v>0</v>
          </cell>
          <cell r="B909" t="str">
            <v>Riverview N</v>
          </cell>
        </row>
        <row r="910">
          <cell r="A910">
            <v>14020</v>
          </cell>
          <cell r="B910" t="str">
            <v>Riverview N</v>
          </cell>
        </row>
        <row r="911">
          <cell r="A911">
            <v>14021</v>
          </cell>
          <cell r="B911" t="str">
            <v>Riverview N</v>
          </cell>
        </row>
        <row r="912">
          <cell r="A912">
            <v>14022</v>
          </cell>
          <cell r="B912" t="str">
            <v>Riverview N</v>
          </cell>
        </row>
        <row r="913">
          <cell r="A913">
            <v>0</v>
          </cell>
          <cell r="B913" t="str">
            <v>Riverview N</v>
          </cell>
        </row>
        <row r="914">
          <cell r="A914" t="b">
            <v>0</v>
          </cell>
          <cell r="B914" t="str">
            <v>Riverview S</v>
          </cell>
        </row>
        <row r="915">
          <cell r="A915">
            <v>14023</v>
          </cell>
          <cell r="B915" t="str">
            <v>Riverview S</v>
          </cell>
        </row>
        <row r="916">
          <cell r="A916">
            <v>14024</v>
          </cell>
          <cell r="B916" t="str">
            <v>Riverview S</v>
          </cell>
        </row>
        <row r="917">
          <cell r="A917">
            <v>14025</v>
          </cell>
          <cell r="B917" t="str">
            <v>Riverview S</v>
          </cell>
        </row>
        <row r="918">
          <cell r="A918">
            <v>14026</v>
          </cell>
          <cell r="B918" t="str">
            <v>Riverview S</v>
          </cell>
        </row>
        <row r="919">
          <cell r="A919">
            <v>0</v>
          </cell>
          <cell r="B919" t="str">
            <v>Riverview S</v>
          </cell>
        </row>
        <row r="920">
          <cell r="A920" t="b">
            <v>0</v>
          </cell>
          <cell r="B920" t="str">
            <v>Ruskin E</v>
          </cell>
        </row>
        <row r="921">
          <cell r="A921">
            <v>13002</v>
          </cell>
          <cell r="B921" t="str">
            <v>Ruskin E</v>
          </cell>
        </row>
        <row r="922">
          <cell r="A922">
            <v>13817</v>
          </cell>
          <cell r="B922" t="str">
            <v>Ruskin E</v>
          </cell>
        </row>
        <row r="923">
          <cell r="A923">
            <v>13818</v>
          </cell>
          <cell r="B923" t="str">
            <v>Ruskin E</v>
          </cell>
        </row>
        <row r="924">
          <cell r="A924">
            <v>0</v>
          </cell>
          <cell r="B924" t="str">
            <v>Ruskin E</v>
          </cell>
        </row>
        <row r="925">
          <cell r="A925" t="b">
            <v>0</v>
          </cell>
          <cell r="B925" t="str">
            <v>Ruskin W</v>
          </cell>
        </row>
        <row r="926">
          <cell r="A926">
            <v>13001</v>
          </cell>
          <cell r="B926" t="str">
            <v>Ruskin W</v>
          </cell>
        </row>
        <row r="927">
          <cell r="A927">
            <v>13003</v>
          </cell>
          <cell r="B927" t="str">
            <v>Ruskin W</v>
          </cell>
        </row>
        <row r="928">
          <cell r="A928">
            <v>13819</v>
          </cell>
          <cell r="B928" t="str">
            <v>Ruskin W</v>
          </cell>
        </row>
        <row r="929">
          <cell r="A929">
            <v>13820</v>
          </cell>
          <cell r="B929" t="str">
            <v>Ruskin W</v>
          </cell>
        </row>
        <row r="930">
          <cell r="A930">
            <v>13822</v>
          </cell>
          <cell r="B930" t="str">
            <v>Ruskin W</v>
          </cell>
        </row>
        <row r="931">
          <cell r="A931">
            <v>0</v>
          </cell>
          <cell r="B931" t="str">
            <v>Ruskin W</v>
          </cell>
        </row>
        <row r="932">
          <cell r="A932" t="b">
            <v>0</v>
          </cell>
          <cell r="B932" t="str">
            <v>S. Shore N (2023W)</v>
          </cell>
        </row>
        <row r="933">
          <cell r="A933">
            <v>14323</v>
          </cell>
          <cell r="B933" t="str">
            <v>S. Shore N (2023W)</v>
          </cell>
        </row>
        <row r="934">
          <cell r="A934">
            <v>14324</v>
          </cell>
          <cell r="B934" t="str">
            <v>S. Shore N (2023W)</v>
          </cell>
        </row>
        <row r="935">
          <cell r="A935">
            <v>14325</v>
          </cell>
          <cell r="B935" t="str">
            <v>S. Shore N (2023W)</v>
          </cell>
        </row>
        <row r="936">
          <cell r="A936">
            <v>14326</v>
          </cell>
          <cell r="B936" t="str">
            <v>S. Shore N (2023W)</v>
          </cell>
        </row>
        <row r="937">
          <cell r="A937">
            <v>0</v>
          </cell>
          <cell r="B937" t="str">
            <v>S. Shore N (2023W)</v>
          </cell>
        </row>
        <row r="938">
          <cell r="A938" t="b">
            <v>0</v>
          </cell>
          <cell r="B938" t="str">
            <v>S. Shore S (2030)</v>
          </cell>
        </row>
        <row r="939">
          <cell r="A939">
            <v>14327</v>
          </cell>
          <cell r="B939" t="str">
            <v>S. Shore S (2030)</v>
          </cell>
        </row>
        <row r="940">
          <cell r="A940">
            <v>14328</v>
          </cell>
          <cell r="B940" t="str">
            <v>S. Shore S (2030)</v>
          </cell>
        </row>
        <row r="941">
          <cell r="A941">
            <v>14329</v>
          </cell>
          <cell r="B941" t="str">
            <v>S. Shore S (2030)</v>
          </cell>
        </row>
        <row r="942">
          <cell r="A942">
            <v>14330</v>
          </cell>
          <cell r="B942" t="str">
            <v>S. Shore S (2030)</v>
          </cell>
        </row>
        <row r="943">
          <cell r="A943">
            <v>0</v>
          </cell>
          <cell r="B943" t="str">
            <v>S. Shore S (2030)</v>
          </cell>
        </row>
        <row r="944">
          <cell r="A944" t="b">
            <v>0</v>
          </cell>
          <cell r="B944" t="str">
            <v>Sun City E</v>
          </cell>
        </row>
        <row r="945">
          <cell r="A945">
            <v>13303</v>
          </cell>
          <cell r="B945" t="str">
            <v>Sun City E</v>
          </cell>
        </row>
        <row r="946">
          <cell r="A946">
            <v>14144</v>
          </cell>
          <cell r="B946" t="str">
            <v>Sun City E</v>
          </cell>
        </row>
        <row r="947">
          <cell r="A947">
            <v>14145</v>
          </cell>
          <cell r="B947" t="str">
            <v>Sun City E</v>
          </cell>
        </row>
        <row r="948">
          <cell r="A948">
            <v>14147</v>
          </cell>
          <cell r="B948" t="str">
            <v>Sun City E</v>
          </cell>
        </row>
        <row r="949">
          <cell r="A949">
            <v>0</v>
          </cell>
          <cell r="B949" t="str">
            <v>Sun City E</v>
          </cell>
        </row>
        <row r="950">
          <cell r="A950" t="b">
            <v>0</v>
          </cell>
          <cell r="B950" t="str">
            <v>Sun City W</v>
          </cell>
        </row>
        <row r="951">
          <cell r="A951">
            <v>13302</v>
          </cell>
          <cell r="B951" t="str">
            <v>Sun City W</v>
          </cell>
        </row>
        <row r="952">
          <cell r="A952">
            <v>13304</v>
          </cell>
          <cell r="B952" t="str">
            <v>Sun City W</v>
          </cell>
        </row>
        <row r="953">
          <cell r="A953">
            <v>13305</v>
          </cell>
          <cell r="B953" t="str">
            <v>Sun City W</v>
          </cell>
        </row>
        <row r="954">
          <cell r="A954">
            <v>14146</v>
          </cell>
          <cell r="B954" t="str">
            <v>Sun City W</v>
          </cell>
        </row>
        <row r="955">
          <cell r="A955">
            <v>0</v>
          </cell>
          <cell r="B955" t="str">
            <v>Sun City W</v>
          </cell>
        </row>
        <row r="956">
          <cell r="A956" t="b">
            <v>0</v>
          </cell>
          <cell r="B956" t="str">
            <v>Tucker Jones N</v>
          </cell>
        </row>
        <row r="957">
          <cell r="A957">
            <v>14394</v>
          </cell>
          <cell r="B957" t="str">
            <v>Tucker Jones N</v>
          </cell>
        </row>
        <row r="958">
          <cell r="A958">
            <v>14395</v>
          </cell>
          <cell r="B958" t="str">
            <v>Tucker Jones N</v>
          </cell>
        </row>
        <row r="959">
          <cell r="A959">
            <v>14400</v>
          </cell>
          <cell r="B959" t="str">
            <v>Tucker Jones N</v>
          </cell>
        </row>
        <row r="960">
          <cell r="A960">
            <v>14401</v>
          </cell>
          <cell r="B960" t="str">
            <v>Tucker Jones N</v>
          </cell>
        </row>
        <row r="961">
          <cell r="A961">
            <v>0</v>
          </cell>
          <cell r="B961" t="str">
            <v>Tucker Jones N</v>
          </cell>
        </row>
        <row r="962">
          <cell r="A962" t="b">
            <v>0</v>
          </cell>
          <cell r="B962" t="str">
            <v>Tucker Jones S</v>
          </cell>
        </row>
        <row r="963">
          <cell r="A963">
            <v>14398</v>
          </cell>
          <cell r="B963" t="str">
            <v>Tucker Jones S</v>
          </cell>
        </row>
        <row r="964">
          <cell r="A964">
            <v>14399</v>
          </cell>
          <cell r="B964" t="str">
            <v>Tucker Jones S</v>
          </cell>
        </row>
        <row r="965">
          <cell r="A965">
            <v>14396</v>
          </cell>
          <cell r="B965" t="str">
            <v>Tucker Jones S</v>
          </cell>
        </row>
        <row r="966">
          <cell r="A966">
            <v>14397</v>
          </cell>
          <cell r="B966" t="str">
            <v>Tucker Jones S</v>
          </cell>
        </row>
        <row r="967">
          <cell r="A967">
            <v>0</v>
          </cell>
          <cell r="B967" t="str">
            <v>Tucker Jones S</v>
          </cell>
        </row>
        <row r="968">
          <cell r="A968" t="b">
            <v>0</v>
          </cell>
          <cell r="B968" t="str">
            <v>Wolf_Brch N (2020W)</v>
          </cell>
        </row>
        <row r="969">
          <cell r="A969">
            <v>14316</v>
          </cell>
          <cell r="B969" t="str">
            <v>Wolf_Brch N (2020W)</v>
          </cell>
        </row>
        <row r="970">
          <cell r="A970">
            <v>14317</v>
          </cell>
          <cell r="B970" t="str">
            <v>Wolf_Brch N (2020W)</v>
          </cell>
        </row>
        <row r="971">
          <cell r="A971">
            <v>14319</v>
          </cell>
          <cell r="B971" t="str">
            <v>Wolf_Brch N (2020W)</v>
          </cell>
        </row>
        <row r="972">
          <cell r="A972">
            <v>14320</v>
          </cell>
          <cell r="B972" t="str">
            <v>Wolf_Brch N (2020W)</v>
          </cell>
        </row>
        <row r="973">
          <cell r="A973">
            <v>0</v>
          </cell>
          <cell r="B973" t="str">
            <v>Wolf_Brch N (2020W)</v>
          </cell>
        </row>
        <row r="974">
          <cell r="A974" t="b">
            <v>0</v>
          </cell>
          <cell r="B974" t="str">
            <v>Wolf_Brch S (2022W)</v>
          </cell>
        </row>
        <row r="975">
          <cell r="A975">
            <v>14315</v>
          </cell>
          <cell r="B975" t="str">
            <v>Wolf_Brch S (2022W)</v>
          </cell>
        </row>
        <row r="976">
          <cell r="A976">
            <v>14318</v>
          </cell>
          <cell r="B976" t="str">
            <v>Wolf_Brch S (2022W)</v>
          </cell>
        </row>
        <row r="977">
          <cell r="A977">
            <v>14321</v>
          </cell>
          <cell r="B977" t="str">
            <v>Wolf_Brch S (2022W)</v>
          </cell>
        </row>
        <row r="978">
          <cell r="A978">
            <v>14322</v>
          </cell>
          <cell r="B978" t="str">
            <v>Wolf_Brch S (2022W)</v>
          </cell>
        </row>
        <row r="979">
          <cell r="A979">
            <v>0</v>
          </cell>
          <cell r="B979" t="str">
            <v>Wolf_Brch S (2022W)</v>
          </cell>
        </row>
        <row r="980">
          <cell r="A980" t="b">
            <v>0</v>
          </cell>
          <cell r="B980" t="str">
            <v>Ariana E</v>
          </cell>
        </row>
        <row r="981">
          <cell r="A981">
            <v>13281</v>
          </cell>
          <cell r="B981" t="str">
            <v>Ariana E</v>
          </cell>
        </row>
        <row r="982">
          <cell r="A982">
            <v>13282</v>
          </cell>
          <cell r="B982" t="str">
            <v>Ariana E</v>
          </cell>
        </row>
        <row r="983">
          <cell r="A983">
            <v>13283</v>
          </cell>
          <cell r="B983" t="str">
            <v>Ariana E</v>
          </cell>
        </row>
        <row r="984">
          <cell r="A984">
            <v>0</v>
          </cell>
          <cell r="B984" t="str">
            <v>Ariana E</v>
          </cell>
        </row>
        <row r="985">
          <cell r="A985" t="b">
            <v>0</v>
          </cell>
          <cell r="B985" t="str">
            <v>Ariana S (2024S)</v>
          </cell>
        </row>
        <row r="986">
          <cell r="A986">
            <v>13284</v>
          </cell>
          <cell r="B986" t="str">
            <v>Ariana S (2024S)</v>
          </cell>
        </row>
        <row r="987">
          <cell r="A987">
            <v>13285</v>
          </cell>
          <cell r="B987" t="str">
            <v>Ariana S (2024S)</v>
          </cell>
        </row>
        <row r="988">
          <cell r="A988">
            <v>13286</v>
          </cell>
          <cell r="B988" t="str">
            <v>Ariana S (2024S)</v>
          </cell>
        </row>
        <row r="989">
          <cell r="A989">
            <v>13287</v>
          </cell>
          <cell r="B989" t="str">
            <v>Ariana S (2024S)</v>
          </cell>
        </row>
        <row r="990">
          <cell r="A990">
            <v>0</v>
          </cell>
          <cell r="B990" t="str">
            <v>Ariana S (2024S)</v>
          </cell>
        </row>
        <row r="991">
          <cell r="A991" t="b">
            <v>0</v>
          </cell>
          <cell r="B991" t="str">
            <v>Ariana W</v>
          </cell>
        </row>
        <row r="992">
          <cell r="A992">
            <v>13278</v>
          </cell>
          <cell r="B992" t="str">
            <v>Ariana W</v>
          </cell>
        </row>
        <row r="993">
          <cell r="A993">
            <v>13279</v>
          </cell>
          <cell r="B993" t="str">
            <v>Ariana W</v>
          </cell>
        </row>
        <row r="994">
          <cell r="A994">
            <v>13280</v>
          </cell>
          <cell r="B994" t="str">
            <v>Ariana W</v>
          </cell>
        </row>
        <row r="995">
          <cell r="A995">
            <v>0</v>
          </cell>
          <cell r="B995" t="str">
            <v>Ariana W</v>
          </cell>
        </row>
        <row r="996">
          <cell r="A996" t="b">
            <v>0</v>
          </cell>
          <cell r="B996" t="str">
            <v>Berkley South</v>
          </cell>
        </row>
        <row r="997">
          <cell r="A997">
            <v>13695</v>
          </cell>
          <cell r="B997" t="str">
            <v>Berkley South</v>
          </cell>
        </row>
        <row r="998">
          <cell r="A998">
            <v>13698</v>
          </cell>
          <cell r="B998" t="str">
            <v>Berkley South</v>
          </cell>
        </row>
        <row r="999">
          <cell r="A999">
            <v>13699</v>
          </cell>
          <cell r="B999" t="str">
            <v>Berkley South</v>
          </cell>
        </row>
        <row r="1000">
          <cell r="A1000">
            <v>0</v>
          </cell>
          <cell r="B1000" t="str">
            <v>Berkley South</v>
          </cell>
        </row>
        <row r="1001">
          <cell r="A1001" t="b">
            <v>0</v>
          </cell>
          <cell r="B1001" t="str">
            <v>Berkley North</v>
          </cell>
        </row>
        <row r="1002">
          <cell r="A1002">
            <v>13696</v>
          </cell>
          <cell r="B1002" t="str">
            <v>Berkley North</v>
          </cell>
        </row>
        <row r="1003">
          <cell r="A1003">
            <v>13697</v>
          </cell>
          <cell r="B1003" t="str">
            <v>Berkley North</v>
          </cell>
        </row>
        <row r="1004">
          <cell r="A1004">
            <v>13701</v>
          </cell>
          <cell r="B1004" t="str">
            <v>Berkley North</v>
          </cell>
        </row>
        <row r="1005">
          <cell r="A1005">
            <v>0</v>
          </cell>
          <cell r="B1005" t="str">
            <v>Berkley North</v>
          </cell>
        </row>
        <row r="1006">
          <cell r="A1006" t="b">
            <v>0</v>
          </cell>
          <cell r="B1006" t="str">
            <v>Cypress Gardens</v>
          </cell>
        </row>
        <row r="1007">
          <cell r="A1007">
            <v>13150</v>
          </cell>
          <cell r="B1007" t="str">
            <v>Cypress Gardens</v>
          </cell>
        </row>
        <row r="1008">
          <cell r="A1008">
            <v>13151</v>
          </cell>
          <cell r="B1008" t="str">
            <v>Cypress Gardens</v>
          </cell>
        </row>
        <row r="1009">
          <cell r="A1009">
            <v>13152</v>
          </cell>
          <cell r="B1009" t="str">
            <v>Cypress Gardens</v>
          </cell>
        </row>
        <row r="1010">
          <cell r="A1010">
            <v>13153</v>
          </cell>
          <cell r="B1010" t="str">
            <v>Cypress Gardens</v>
          </cell>
        </row>
        <row r="1011">
          <cell r="A1011">
            <v>0</v>
          </cell>
          <cell r="B1011" t="str">
            <v>Cypress Gardens</v>
          </cell>
        </row>
        <row r="1012">
          <cell r="A1012" t="b">
            <v>0</v>
          </cell>
          <cell r="B1012" t="str">
            <v>Dairy Road</v>
          </cell>
        </row>
        <row r="1013">
          <cell r="A1013">
            <v>13370</v>
          </cell>
          <cell r="B1013" t="str">
            <v>Dairy Road</v>
          </cell>
        </row>
        <row r="1014">
          <cell r="A1014">
            <v>13371</v>
          </cell>
          <cell r="B1014" t="str">
            <v>Dairy Road</v>
          </cell>
        </row>
        <row r="1015">
          <cell r="A1015">
            <v>13372</v>
          </cell>
          <cell r="B1015" t="str">
            <v>Dairy Road</v>
          </cell>
        </row>
        <row r="1016">
          <cell r="A1016">
            <v>13373</v>
          </cell>
          <cell r="B1016" t="str">
            <v>Dairy Road</v>
          </cell>
        </row>
        <row r="1017">
          <cell r="A1017">
            <v>0</v>
          </cell>
          <cell r="B1017" t="str">
            <v>Dairy Road</v>
          </cell>
        </row>
        <row r="1018">
          <cell r="A1018" t="b">
            <v>0</v>
          </cell>
          <cell r="B1018" t="str">
            <v>E Winter Haven E</v>
          </cell>
        </row>
        <row r="1019">
          <cell r="A1019">
            <v>13308</v>
          </cell>
          <cell r="B1019" t="str">
            <v>E Winter Haven E</v>
          </cell>
        </row>
        <row r="1020">
          <cell r="A1020">
            <v>13310</v>
          </cell>
          <cell r="B1020" t="str">
            <v>E Winter Haven E</v>
          </cell>
        </row>
        <row r="1021">
          <cell r="A1021">
            <v>13312</v>
          </cell>
          <cell r="B1021" t="str">
            <v>E Winter Haven E</v>
          </cell>
        </row>
        <row r="1022">
          <cell r="A1022">
            <v>13314</v>
          </cell>
          <cell r="B1022" t="str">
            <v>E Winter Haven E</v>
          </cell>
        </row>
        <row r="1023">
          <cell r="A1023">
            <v>0</v>
          </cell>
          <cell r="B1023" t="str">
            <v>E Winter Haven E</v>
          </cell>
        </row>
        <row r="1024">
          <cell r="A1024" t="b">
            <v>0</v>
          </cell>
          <cell r="B1024" t="str">
            <v>E Winter Haven W</v>
          </cell>
        </row>
        <row r="1025">
          <cell r="A1025">
            <v>13309</v>
          </cell>
          <cell r="B1025" t="str">
            <v>E Winter Haven W</v>
          </cell>
        </row>
        <row r="1026">
          <cell r="A1026">
            <v>13311</v>
          </cell>
          <cell r="B1026" t="str">
            <v>E Winter Haven W</v>
          </cell>
        </row>
        <row r="1027">
          <cell r="A1027">
            <v>13313</v>
          </cell>
          <cell r="B1027" t="str">
            <v>E Winter Haven W</v>
          </cell>
        </row>
        <row r="1028">
          <cell r="A1028">
            <v>13315</v>
          </cell>
          <cell r="B1028" t="str">
            <v>E Winter Haven W</v>
          </cell>
        </row>
        <row r="1029">
          <cell r="A1029">
            <v>0</v>
          </cell>
          <cell r="B1029" t="str">
            <v>E Winter Haven W</v>
          </cell>
        </row>
        <row r="1030">
          <cell r="A1030" t="b">
            <v>0</v>
          </cell>
          <cell r="B1030" t="str">
            <v>Gordonville</v>
          </cell>
        </row>
        <row r="1031">
          <cell r="A1031">
            <v>13030</v>
          </cell>
          <cell r="B1031" t="str">
            <v>Gordonville</v>
          </cell>
        </row>
        <row r="1032">
          <cell r="A1032">
            <v>13031</v>
          </cell>
          <cell r="B1032" t="str">
            <v>Gordonville</v>
          </cell>
        </row>
        <row r="1033">
          <cell r="A1033">
            <v>0</v>
          </cell>
          <cell r="B1033" t="str">
            <v>Gordonville</v>
          </cell>
        </row>
        <row r="1034">
          <cell r="A1034" t="b">
            <v>0</v>
          </cell>
          <cell r="B1034" t="str">
            <v>Jan Phyl N</v>
          </cell>
        </row>
        <row r="1035">
          <cell r="A1035">
            <v>13967</v>
          </cell>
          <cell r="B1035" t="str">
            <v>Jan Phyl N</v>
          </cell>
        </row>
        <row r="1036">
          <cell r="A1036">
            <v>13968</v>
          </cell>
          <cell r="B1036" t="str">
            <v>Jan Phyl N</v>
          </cell>
        </row>
        <row r="1037">
          <cell r="A1037">
            <v>13969</v>
          </cell>
          <cell r="B1037" t="str">
            <v>Jan Phyl N</v>
          </cell>
        </row>
        <row r="1038">
          <cell r="A1038">
            <v>0</v>
          </cell>
          <cell r="B1038" t="str">
            <v>Jan Phyl N</v>
          </cell>
        </row>
        <row r="1039">
          <cell r="A1039" t="b">
            <v>0</v>
          </cell>
          <cell r="B1039" t="str">
            <v>Jan Phyl S</v>
          </cell>
        </row>
        <row r="1040">
          <cell r="A1040">
            <v>13294</v>
          </cell>
          <cell r="B1040" t="str">
            <v>Jan Phyl S</v>
          </cell>
        </row>
        <row r="1041">
          <cell r="A1041">
            <v>13295</v>
          </cell>
          <cell r="B1041" t="str">
            <v>Jan Phyl S</v>
          </cell>
        </row>
        <row r="1042">
          <cell r="A1042">
            <v>13296</v>
          </cell>
          <cell r="B1042" t="str">
            <v>Jan Phyl S</v>
          </cell>
        </row>
        <row r="1043">
          <cell r="A1043">
            <v>13297</v>
          </cell>
          <cell r="B1043" t="str">
            <v>Jan Phyl S</v>
          </cell>
        </row>
        <row r="1044">
          <cell r="A1044">
            <v>0</v>
          </cell>
          <cell r="B1044" t="str">
            <v>Jan Phyl S</v>
          </cell>
        </row>
        <row r="1045">
          <cell r="A1045" t="b">
            <v>0</v>
          </cell>
          <cell r="B1045" t="str">
            <v>Lake Alfred</v>
          </cell>
        </row>
        <row r="1046">
          <cell r="A1046">
            <v>13115</v>
          </cell>
          <cell r="B1046" t="str">
            <v>Lake Alfred</v>
          </cell>
        </row>
        <row r="1047">
          <cell r="A1047">
            <v>13117</v>
          </cell>
          <cell r="B1047" t="str">
            <v>Lake Alfred</v>
          </cell>
        </row>
        <row r="1048">
          <cell r="A1048">
            <v>13118</v>
          </cell>
          <cell r="B1048" t="str">
            <v>Lake Alfred</v>
          </cell>
        </row>
        <row r="1049">
          <cell r="A1049">
            <v>13116</v>
          </cell>
          <cell r="B1049" t="str">
            <v>Lake Alfred</v>
          </cell>
        </row>
        <row r="1050">
          <cell r="A1050">
            <v>0</v>
          </cell>
          <cell r="B1050" t="str">
            <v>Lake Alfred</v>
          </cell>
        </row>
        <row r="1051">
          <cell r="A1051" t="b">
            <v>0</v>
          </cell>
          <cell r="B1051" t="str">
            <v>Lake Gum</v>
          </cell>
        </row>
        <row r="1052">
          <cell r="A1052">
            <v>13924</v>
          </cell>
          <cell r="B1052" t="str">
            <v>Lake Gum</v>
          </cell>
        </row>
        <row r="1053">
          <cell r="A1053">
            <v>13927</v>
          </cell>
          <cell r="B1053" t="str">
            <v>Lake Gum</v>
          </cell>
        </row>
        <row r="1054">
          <cell r="A1054">
            <v>0</v>
          </cell>
          <cell r="B1054" t="str">
            <v>Lake Gum</v>
          </cell>
        </row>
        <row r="1055">
          <cell r="A1055" t="b">
            <v>0</v>
          </cell>
          <cell r="B1055" t="str">
            <v>Lake Juliana</v>
          </cell>
        </row>
        <row r="1056">
          <cell r="A1056">
            <v>13769</v>
          </cell>
          <cell r="B1056" t="str">
            <v>Lake Juliana</v>
          </cell>
        </row>
        <row r="1057">
          <cell r="A1057">
            <v>13770</v>
          </cell>
          <cell r="B1057" t="str">
            <v>Lake Juliana</v>
          </cell>
        </row>
        <row r="1058">
          <cell r="A1058">
            <v>13772</v>
          </cell>
          <cell r="B1058" t="str">
            <v>Lake Juliana</v>
          </cell>
        </row>
        <row r="1059">
          <cell r="A1059">
            <v>0</v>
          </cell>
          <cell r="B1059" t="str">
            <v>Lake Juliana</v>
          </cell>
        </row>
        <row r="1060">
          <cell r="A1060" t="b">
            <v>0</v>
          </cell>
          <cell r="B1060" t="str">
            <v>Lake Region</v>
          </cell>
        </row>
        <row r="1061">
          <cell r="A1061">
            <v>13442</v>
          </cell>
          <cell r="B1061" t="str">
            <v>Lake Region</v>
          </cell>
        </row>
        <row r="1062">
          <cell r="A1062">
            <v>13443</v>
          </cell>
          <cell r="B1062" t="str">
            <v>Lake Region</v>
          </cell>
        </row>
        <row r="1063">
          <cell r="A1063">
            <v>13444</v>
          </cell>
          <cell r="B1063" t="str">
            <v>Lake Region</v>
          </cell>
        </row>
        <row r="1064">
          <cell r="A1064">
            <v>0</v>
          </cell>
          <cell r="B1064" t="str">
            <v>Lake Region</v>
          </cell>
        </row>
        <row r="1065">
          <cell r="A1065" t="b">
            <v>0</v>
          </cell>
          <cell r="B1065" t="str">
            <v>Lake Ruby South</v>
          </cell>
        </row>
        <row r="1066">
          <cell r="A1066">
            <v>13916</v>
          </cell>
          <cell r="B1066" t="str">
            <v>Lake Ruby South</v>
          </cell>
        </row>
        <row r="1067">
          <cell r="A1067">
            <v>13918</v>
          </cell>
          <cell r="B1067" t="str">
            <v>Lake Ruby South</v>
          </cell>
        </row>
        <row r="1068">
          <cell r="A1068">
            <v>13919</v>
          </cell>
          <cell r="B1068" t="str">
            <v>Lake Ruby South</v>
          </cell>
        </row>
        <row r="1069">
          <cell r="A1069">
            <v>13917</v>
          </cell>
          <cell r="B1069" t="str">
            <v>Lake Ruby South</v>
          </cell>
        </row>
        <row r="1070">
          <cell r="A1070">
            <v>0</v>
          </cell>
          <cell r="B1070" t="str">
            <v>Lake Ruby South</v>
          </cell>
        </row>
        <row r="1071">
          <cell r="A1071" t="b">
            <v>0</v>
          </cell>
          <cell r="B1071" t="str">
            <v>Lake Ruby North</v>
          </cell>
        </row>
        <row r="1072">
          <cell r="A1072">
            <v>13920</v>
          </cell>
          <cell r="B1072" t="str">
            <v>Lake Ruby North</v>
          </cell>
        </row>
        <row r="1073">
          <cell r="A1073">
            <v>13921</v>
          </cell>
          <cell r="B1073" t="str">
            <v>Lake Ruby North</v>
          </cell>
        </row>
        <row r="1074">
          <cell r="A1074">
            <v>13922</v>
          </cell>
          <cell r="B1074" t="str">
            <v>Lake Ruby North</v>
          </cell>
        </row>
        <row r="1075">
          <cell r="A1075">
            <v>13923</v>
          </cell>
          <cell r="B1075" t="str">
            <v>Lake Ruby North</v>
          </cell>
        </row>
        <row r="1076">
          <cell r="A1076">
            <v>0</v>
          </cell>
          <cell r="B1076" t="str">
            <v>Lake Ruby North</v>
          </cell>
        </row>
        <row r="1077">
          <cell r="A1077" t="b">
            <v>0</v>
          </cell>
          <cell r="B1077" t="str">
            <v>Lake Silver N</v>
          </cell>
        </row>
        <row r="1078">
          <cell r="A1078">
            <v>13291</v>
          </cell>
          <cell r="B1078" t="str">
            <v>Lake Silver N</v>
          </cell>
        </row>
        <row r="1079">
          <cell r="A1079">
            <v>13292</v>
          </cell>
          <cell r="B1079" t="str">
            <v>Lake Silver N</v>
          </cell>
        </row>
        <row r="1080">
          <cell r="A1080">
            <v>13293</v>
          </cell>
          <cell r="B1080" t="str">
            <v>Lake Silver N</v>
          </cell>
        </row>
        <row r="1081">
          <cell r="A1081">
            <v>0</v>
          </cell>
          <cell r="B1081" t="str">
            <v>Lake Silver N</v>
          </cell>
        </row>
        <row r="1082">
          <cell r="A1082" t="b">
            <v>0</v>
          </cell>
          <cell r="B1082" t="str">
            <v>Lake Silver S</v>
          </cell>
        </row>
        <row r="1083">
          <cell r="A1083">
            <v>13288</v>
          </cell>
          <cell r="B1083" t="str">
            <v>Lake Silver S</v>
          </cell>
        </row>
        <row r="1084">
          <cell r="A1084">
            <v>13289</v>
          </cell>
          <cell r="B1084" t="str">
            <v>Lake Silver S</v>
          </cell>
        </row>
        <row r="1085">
          <cell r="A1085">
            <v>13290</v>
          </cell>
          <cell r="B1085" t="str">
            <v>Lake Silver S</v>
          </cell>
        </row>
        <row r="1086">
          <cell r="A1086">
            <v>0</v>
          </cell>
          <cell r="B1086" t="str">
            <v>Lake Silver S</v>
          </cell>
        </row>
        <row r="1087">
          <cell r="A1087" t="b">
            <v>0</v>
          </cell>
          <cell r="B1087" t="str">
            <v>Lake Winterset E</v>
          </cell>
        </row>
        <row r="1088">
          <cell r="A1088">
            <v>13659</v>
          </cell>
          <cell r="B1088" t="str">
            <v>Lake Winterset E</v>
          </cell>
        </row>
        <row r="1089">
          <cell r="A1089">
            <v>13660</v>
          </cell>
          <cell r="B1089" t="str">
            <v>Lake Winterset E</v>
          </cell>
        </row>
        <row r="1090">
          <cell r="A1090">
            <v>13661</v>
          </cell>
          <cell r="B1090" t="str">
            <v>Lake Winterset E</v>
          </cell>
        </row>
        <row r="1091">
          <cell r="A1091">
            <v>13662</v>
          </cell>
          <cell r="B1091" t="str">
            <v>Lake Winterset E</v>
          </cell>
        </row>
        <row r="1092">
          <cell r="A1092">
            <v>0</v>
          </cell>
          <cell r="B1092" t="str">
            <v>Lake Winterset E</v>
          </cell>
        </row>
        <row r="1093">
          <cell r="A1093" t="b">
            <v>0</v>
          </cell>
          <cell r="B1093" t="str">
            <v>Lake Winterset W (2022)</v>
          </cell>
        </row>
        <row r="1094">
          <cell r="A1094">
            <v>13663</v>
          </cell>
          <cell r="B1094" t="str">
            <v>Lake Winterset W (2022)</v>
          </cell>
        </row>
        <row r="1095">
          <cell r="A1095">
            <v>13664</v>
          </cell>
          <cell r="B1095" t="str">
            <v>Lake Winterset W (2022)</v>
          </cell>
        </row>
        <row r="1096">
          <cell r="A1096">
            <v>13665</v>
          </cell>
          <cell r="B1096" t="str">
            <v>Lake Winterset W (2022)</v>
          </cell>
        </row>
        <row r="1097">
          <cell r="A1097">
            <v>13666</v>
          </cell>
          <cell r="B1097" t="str">
            <v>Lake Winterset W (2022)</v>
          </cell>
        </row>
        <row r="1098">
          <cell r="A1098">
            <v>0</v>
          </cell>
          <cell r="B1098" t="str">
            <v>Lake Winterset W (2022)</v>
          </cell>
        </row>
        <row r="1099">
          <cell r="A1099" t="b">
            <v>0</v>
          </cell>
          <cell r="B1099" t="str">
            <v>Lucerne Park</v>
          </cell>
        </row>
        <row r="1100">
          <cell r="A1100">
            <v>13971</v>
          </cell>
          <cell r="B1100" t="str">
            <v>Lucerne Park</v>
          </cell>
        </row>
        <row r="1101">
          <cell r="A1101">
            <v>13972</v>
          </cell>
          <cell r="B1101" t="str">
            <v>Lucerne Park</v>
          </cell>
        </row>
        <row r="1102">
          <cell r="A1102">
            <v>13973</v>
          </cell>
          <cell r="B1102" t="str">
            <v>Lucerne Park</v>
          </cell>
        </row>
        <row r="1103">
          <cell r="A1103">
            <v>13974</v>
          </cell>
          <cell r="B1103" t="str">
            <v>Lucerne Park</v>
          </cell>
        </row>
        <row r="1104">
          <cell r="A1104">
            <v>0</v>
          </cell>
          <cell r="B1104" t="str">
            <v>Lucerne Park</v>
          </cell>
        </row>
        <row r="1105">
          <cell r="A1105" t="b">
            <v>0</v>
          </cell>
          <cell r="B1105" t="str">
            <v>Pace Rd (2021)</v>
          </cell>
        </row>
        <row r="1106">
          <cell r="A1106">
            <v>14187</v>
          </cell>
          <cell r="B1106" t="str">
            <v>Pace Rd (2021)</v>
          </cell>
        </row>
        <row r="1107">
          <cell r="A1107">
            <v>14188</v>
          </cell>
          <cell r="B1107" t="str">
            <v>Pace Rd (2021)</v>
          </cell>
        </row>
        <row r="1108">
          <cell r="A1108">
            <v>14189</v>
          </cell>
          <cell r="B1108" t="str">
            <v>Pace Rd (2021)</v>
          </cell>
        </row>
        <row r="1109">
          <cell r="A1109">
            <v>14190</v>
          </cell>
          <cell r="B1109" t="str">
            <v>Pace Rd (2021)</v>
          </cell>
        </row>
        <row r="1110">
          <cell r="A1110">
            <v>0</v>
          </cell>
          <cell r="B1110" t="str">
            <v>Pace Rd (2021)</v>
          </cell>
        </row>
        <row r="1111">
          <cell r="A1111" t="b">
            <v>0</v>
          </cell>
          <cell r="B1111" t="str">
            <v>Polk City</v>
          </cell>
        </row>
        <row r="1112">
          <cell r="A1112">
            <v>13298</v>
          </cell>
          <cell r="B1112" t="str">
            <v>Polk City</v>
          </cell>
        </row>
        <row r="1113">
          <cell r="A1113">
            <v>13299</v>
          </cell>
          <cell r="B1113" t="str">
            <v>Polk City</v>
          </cell>
        </row>
        <row r="1114">
          <cell r="A1114">
            <v>0</v>
          </cell>
          <cell r="B1114" t="str">
            <v>Polk City</v>
          </cell>
        </row>
        <row r="1115">
          <cell r="A1115" t="b">
            <v>0</v>
          </cell>
          <cell r="B1115" t="str">
            <v>South Eloise</v>
          </cell>
        </row>
        <row r="1116">
          <cell r="A1116">
            <v>13470</v>
          </cell>
          <cell r="B1116" t="str">
            <v>South Eloise</v>
          </cell>
        </row>
        <row r="1117">
          <cell r="A1117">
            <v>13471</v>
          </cell>
          <cell r="B1117" t="str">
            <v>South Eloise</v>
          </cell>
        </row>
        <row r="1118">
          <cell r="A1118">
            <v>13473</v>
          </cell>
          <cell r="B1118" t="str">
            <v>South Eloise</v>
          </cell>
        </row>
        <row r="1119">
          <cell r="A1119">
            <v>13479</v>
          </cell>
          <cell r="B1119" t="str">
            <v>South Eloise</v>
          </cell>
        </row>
        <row r="1120">
          <cell r="A1120">
            <v>0</v>
          </cell>
          <cell r="B1120" t="str">
            <v>South Eloise</v>
          </cell>
        </row>
        <row r="1121">
          <cell r="A1121" t="b">
            <v>0</v>
          </cell>
          <cell r="B1121" t="str">
            <v>Florida's Gateway (2022)</v>
          </cell>
        </row>
        <row r="1122">
          <cell r="A1122">
            <v>14380</v>
          </cell>
          <cell r="B1122" t="str">
            <v>Florida's Gateway (2022)</v>
          </cell>
        </row>
        <row r="1123">
          <cell r="A1123">
            <v>14381</v>
          </cell>
          <cell r="B1123" t="str">
            <v>Florida's Gateway (2022)</v>
          </cell>
        </row>
        <row r="1124">
          <cell r="A1124">
            <v>14375</v>
          </cell>
          <cell r="B1124" t="str">
            <v>Florida's Gateway (2022)</v>
          </cell>
        </row>
        <row r="1125">
          <cell r="A1125">
            <v>14376</v>
          </cell>
          <cell r="B1125" t="str">
            <v>Florida's Gateway (2022)</v>
          </cell>
        </row>
        <row r="1126">
          <cell r="A1126">
            <v>0</v>
          </cell>
          <cell r="B1126" t="str">
            <v>Florida's Gateway (2022)</v>
          </cell>
        </row>
        <row r="1127">
          <cell r="A1127" t="b">
            <v>0</v>
          </cell>
          <cell r="B1127" t="str">
            <v>BAYCOURT</v>
          </cell>
        </row>
        <row r="1128">
          <cell r="A1128">
            <v>13080</v>
          </cell>
          <cell r="B1128" t="str">
            <v>BAYCOURT</v>
          </cell>
        </row>
        <row r="1129">
          <cell r="A1129">
            <v>13081</v>
          </cell>
          <cell r="B1129" t="str">
            <v>BAYCOURT</v>
          </cell>
        </row>
        <row r="1130">
          <cell r="A1130">
            <v>13082</v>
          </cell>
          <cell r="B1130" t="str">
            <v>BAYCOURT</v>
          </cell>
        </row>
        <row r="1131">
          <cell r="A1131">
            <v>0</v>
          </cell>
          <cell r="B1131" t="str">
            <v>BAYCOURT</v>
          </cell>
        </row>
        <row r="1132">
          <cell r="A1132" t="b">
            <v>0</v>
          </cell>
          <cell r="B1132" t="str">
            <v>BOYSCOUT W</v>
          </cell>
        </row>
        <row r="1133">
          <cell r="A1133">
            <v>13761</v>
          </cell>
          <cell r="B1133" t="str">
            <v>BOYSCOUT W</v>
          </cell>
        </row>
        <row r="1134">
          <cell r="A1134">
            <v>13762</v>
          </cell>
          <cell r="B1134" t="str">
            <v>BOYSCOUT W</v>
          </cell>
        </row>
        <row r="1135">
          <cell r="A1135">
            <v>13764</v>
          </cell>
          <cell r="B1135" t="str">
            <v>BOYSCOUT W</v>
          </cell>
        </row>
        <row r="1136">
          <cell r="A1136">
            <v>0</v>
          </cell>
          <cell r="B1136" t="str">
            <v>BOYSCOUT W</v>
          </cell>
        </row>
        <row r="1137">
          <cell r="A1137" t="b">
            <v>0</v>
          </cell>
          <cell r="B1137" t="str">
            <v>BOYSCOUT E</v>
          </cell>
        </row>
        <row r="1138">
          <cell r="A1138">
            <v>13763</v>
          </cell>
          <cell r="B1138" t="str">
            <v>BOYSCOUT E</v>
          </cell>
        </row>
        <row r="1139">
          <cell r="A1139">
            <v>13765</v>
          </cell>
          <cell r="B1139" t="str">
            <v>BOYSCOUT E</v>
          </cell>
        </row>
        <row r="1140">
          <cell r="A1140">
            <v>13766</v>
          </cell>
          <cell r="B1140" t="str">
            <v>BOYSCOUT E</v>
          </cell>
        </row>
        <row r="1141">
          <cell r="A1141">
            <v>0</v>
          </cell>
          <cell r="B1141" t="str">
            <v>BOYSCOUT E</v>
          </cell>
        </row>
        <row r="1142">
          <cell r="A1142" t="b">
            <v>0</v>
          </cell>
          <cell r="B1142" t="str">
            <v>CARGO RD W (2030)</v>
          </cell>
        </row>
        <row r="1143">
          <cell r="A1143" t="str">
            <v>CR1</v>
          </cell>
          <cell r="B1143" t="str">
            <v>CARGO RD W (2030)</v>
          </cell>
        </row>
        <row r="1144">
          <cell r="A1144" t="str">
            <v>CR2</v>
          </cell>
          <cell r="B1144" t="str">
            <v>CARGO RD W (2030)</v>
          </cell>
        </row>
        <row r="1145">
          <cell r="A1145" t="str">
            <v>CR3</v>
          </cell>
          <cell r="B1145" t="str">
            <v>CARGO RD W (2030)</v>
          </cell>
        </row>
        <row r="1146">
          <cell r="A1146">
            <v>0</v>
          </cell>
          <cell r="B1146" t="str">
            <v>CARGO RD W (2030)</v>
          </cell>
        </row>
        <row r="1147">
          <cell r="A1147" t="b">
            <v>0</v>
          </cell>
          <cell r="B1147" t="str">
            <v>CARGO RD E (2030)</v>
          </cell>
        </row>
        <row r="1148">
          <cell r="A1148" t="str">
            <v>CR4</v>
          </cell>
          <cell r="B1148" t="str">
            <v>CARGO RD E (2030)</v>
          </cell>
        </row>
        <row r="1149">
          <cell r="A1149" t="str">
            <v>CR5</v>
          </cell>
          <cell r="B1149" t="str">
            <v>CARGO RD E (2030)</v>
          </cell>
        </row>
        <row r="1150">
          <cell r="A1150" t="str">
            <v>CR6</v>
          </cell>
          <cell r="B1150" t="str">
            <v>CARGO RD E (2030)</v>
          </cell>
        </row>
        <row r="1151">
          <cell r="A1151">
            <v>0</v>
          </cell>
          <cell r="B1151" t="str">
            <v>CARGO RD E (2030)</v>
          </cell>
        </row>
        <row r="1152">
          <cell r="A1152" t="b">
            <v>0</v>
          </cell>
          <cell r="B1152" t="str">
            <v>CARROLWD E</v>
          </cell>
        </row>
        <row r="1153">
          <cell r="A1153">
            <v>13535</v>
          </cell>
          <cell r="B1153" t="str">
            <v>CARROLWD E</v>
          </cell>
        </row>
        <row r="1154">
          <cell r="A1154">
            <v>13538</v>
          </cell>
          <cell r="B1154" t="str">
            <v>CARROLWD E</v>
          </cell>
        </row>
        <row r="1155">
          <cell r="A1155">
            <v>13539</v>
          </cell>
          <cell r="B1155" t="str">
            <v>CARROLWD E</v>
          </cell>
        </row>
        <row r="1156">
          <cell r="A1156">
            <v>0</v>
          </cell>
          <cell r="B1156" t="str">
            <v>CARROLWD E</v>
          </cell>
        </row>
        <row r="1157">
          <cell r="A1157" t="b">
            <v>0</v>
          </cell>
          <cell r="B1157" t="str">
            <v>CARROLWD W</v>
          </cell>
        </row>
        <row r="1158">
          <cell r="A1158">
            <v>13540</v>
          </cell>
          <cell r="B1158" t="str">
            <v>CARROLWD W</v>
          </cell>
        </row>
        <row r="1159">
          <cell r="A1159">
            <v>13541</v>
          </cell>
          <cell r="B1159" t="str">
            <v>CARROLWD W</v>
          </cell>
        </row>
        <row r="1160">
          <cell r="A1160">
            <v>13544</v>
          </cell>
          <cell r="B1160" t="str">
            <v>CARROLWD W</v>
          </cell>
        </row>
        <row r="1161">
          <cell r="A1161">
            <v>0</v>
          </cell>
          <cell r="B1161" t="str">
            <v>CARROLWD W</v>
          </cell>
        </row>
        <row r="1162">
          <cell r="A1162" t="b">
            <v>0</v>
          </cell>
          <cell r="B1162" t="str">
            <v>CASEY_RD N</v>
          </cell>
        </row>
        <row r="1163">
          <cell r="A1163">
            <v>13745</v>
          </cell>
          <cell r="B1163" t="str">
            <v>CASEY_RD N</v>
          </cell>
        </row>
        <row r="1164">
          <cell r="A1164">
            <v>13747</v>
          </cell>
          <cell r="B1164" t="str">
            <v>CASEY_RD N</v>
          </cell>
        </row>
        <row r="1165">
          <cell r="A1165">
            <v>13748</v>
          </cell>
          <cell r="B1165" t="str">
            <v>CASEY_RD N</v>
          </cell>
        </row>
        <row r="1166">
          <cell r="A1166">
            <v>0</v>
          </cell>
          <cell r="B1166" t="str">
            <v>CASEY_RD N</v>
          </cell>
        </row>
        <row r="1167">
          <cell r="A1167" t="b">
            <v>0</v>
          </cell>
          <cell r="B1167" t="str">
            <v>CASEY_RD S</v>
          </cell>
        </row>
        <row r="1168">
          <cell r="A1168">
            <v>13749</v>
          </cell>
          <cell r="B1168" t="str">
            <v>CASEY_RD S</v>
          </cell>
        </row>
        <row r="1169">
          <cell r="A1169">
            <v>13750</v>
          </cell>
          <cell r="B1169" t="str">
            <v>CASEY_RD S</v>
          </cell>
        </row>
        <row r="1170">
          <cell r="A1170">
            <v>13751</v>
          </cell>
          <cell r="B1170" t="str">
            <v>CASEY_RD S</v>
          </cell>
        </row>
        <row r="1171">
          <cell r="A1171">
            <v>0</v>
          </cell>
          <cell r="B1171" t="str">
            <v>CASEY_RD S</v>
          </cell>
        </row>
        <row r="1172">
          <cell r="A1172" t="b">
            <v>0</v>
          </cell>
          <cell r="B1172" t="str">
            <v>CLEARVIEW S</v>
          </cell>
        </row>
        <row r="1173">
          <cell r="A1173">
            <v>13737</v>
          </cell>
          <cell r="B1173" t="str">
            <v>CLEARVIEW S</v>
          </cell>
        </row>
        <row r="1174">
          <cell r="A1174">
            <v>13738</v>
          </cell>
          <cell r="B1174" t="str">
            <v>CLEARVIEW S</v>
          </cell>
        </row>
        <row r="1175">
          <cell r="A1175">
            <v>13739</v>
          </cell>
          <cell r="B1175" t="str">
            <v>CLEARVIEW S</v>
          </cell>
        </row>
        <row r="1176">
          <cell r="A1176">
            <v>13740</v>
          </cell>
          <cell r="B1176" t="str">
            <v>CLEARVIEW S</v>
          </cell>
        </row>
        <row r="1177">
          <cell r="A1177">
            <v>0</v>
          </cell>
          <cell r="B1177" t="str">
            <v>CLEARVIEW S</v>
          </cell>
        </row>
        <row r="1178">
          <cell r="A1178" t="b">
            <v>0</v>
          </cell>
          <cell r="B1178" t="str">
            <v>CLEARVIEW N (130kV)</v>
          </cell>
        </row>
        <row r="1179">
          <cell r="A1179">
            <v>13741</v>
          </cell>
          <cell r="B1179" t="str">
            <v>CLEARVIEW N (130kV)</v>
          </cell>
        </row>
        <row r="1180">
          <cell r="A1180">
            <v>13742</v>
          </cell>
          <cell r="B1180" t="str">
            <v>CLEARVIEW N (130kV)</v>
          </cell>
        </row>
        <row r="1181">
          <cell r="A1181">
            <v>13743</v>
          </cell>
          <cell r="B1181" t="str">
            <v>CLEARVIEW N (130kV)</v>
          </cell>
        </row>
        <row r="1182">
          <cell r="A1182">
            <v>13744</v>
          </cell>
          <cell r="B1182" t="str">
            <v>CLEARVIEW N (130kV)</v>
          </cell>
        </row>
        <row r="1183">
          <cell r="A1183">
            <v>0</v>
          </cell>
          <cell r="B1183" t="str">
            <v>CLEARVIEW N (130kV)</v>
          </cell>
        </row>
        <row r="1184">
          <cell r="A1184" t="b">
            <v>0</v>
          </cell>
          <cell r="B1184" t="str">
            <v>COOLIDGE W</v>
          </cell>
        </row>
        <row r="1185">
          <cell r="A1185">
            <v>13530</v>
          </cell>
          <cell r="B1185" t="str">
            <v>COOLIDGE W</v>
          </cell>
        </row>
        <row r="1186">
          <cell r="A1186">
            <v>13531</v>
          </cell>
          <cell r="B1186" t="str">
            <v>COOLIDGE W</v>
          </cell>
        </row>
        <row r="1187">
          <cell r="A1187">
            <v>13532</v>
          </cell>
          <cell r="B1187" t="str">
            <v>COOLIDGE W</v>
          </cell>
        </row>
        <row r="1188">
          <cell r="A1188">
            <v>13533</v>
          </cell>
          <cell r="B1188" t="str">
            <v>COOLIDGE W</v>
          </cell>
        </row>
        <row r="1189">
          <cell r="A1189">
            <v>0</v>
          </cell>
          <cell r="B1189" t="str">
            <v>COOLIDGE W</v>
          </cell>
        </row>
        <row r="1190">
          <cell r="A1190" t="b">
            <v>0</v>
          </cell>
          <cell r="B1190" t="str">
            <v>COOLIDGE E</v>
          </cell>
        </row>
        <row r="1191">
          <cell r="A1191">
            <v>13076</v>
          </cell>
          <cell r="B1191" t="str">
            <v>COOLIDGE E</v>
          </cell>
        </row>
        <row r="1192">
          <cell r="A1192">
            <v>13077</v>
          </cell>
          <cell r="B1192" t="str">
            <v>COOLIDGE E</v>
          </cell>
        </row>
        <row r="1193">
          <cell r="A1193">
            <v>13078</v>
          </cell>
          <cell r="B1193" t="str">
            <v>COOLIDGE E</v>
          </cell>
        </row>
        <row r="1194">
          <cell r="A1194">
            <v>13079</v>
          </cell>
          <cell r="B1194" t="str">
            <v>COOLIDGE E</v>
          </cell>
        </row>
        <row r="1195">
          <cell r="A1195">
            <v>0</v>
          </cell>
          <cell r="B1195" t="str">
            <v>COOLIDGE E</v>
          </cell>
        </row>
        <row r="1196">
          <cell r="A1196" t="b">
            <v>0</v>
          </cell>
          <cell r="B1196" t="str">
            <v>CYPRESS E</v>
          </cell>
        </row>
        <row r="1197">
          <cell r="A1197">
            <v>13447</v>
          </cell>
          <cell r="B1197" t="str">
            <v>CYPRESS E</v>
          </cell>
        </row>
        <row r="1198">
          <cell r="A1198">
            <v>13448</v>
          </cell>
          <cell r="B1198" t="str">
            <v>CYPRESS E</v>
          </cell>
        </row>
        <row r="1199">
          <cell r="A1199">
            <v>13449</v>
          </cell>
          <cell r="B1199" t="str">
            <v>CYPRESS E</v>
          </cell>
        </row>
        <row r="1200">
          <cell r="A1200">
            <v>13452</v>
          </cell>
          <cell r="B1200" t="str">
            <v>CYPRESS E</v>
          </cell>
        </row>
        <row r="1201">
          <cell r="A1201">
            <v>0</v>
          </cell>
          <cell r="B1201" t="str">
            <v>CYPRESS E</v>
          </cell>
        </row>
        <row r="1202">
          <cell r="A1202" t="b">
            <v>0</v>
          </cell>
          <cell r="B1202" t="str">
            <v>CYPRESS W</v>
          </cell>
        </row>
        <row r="1203">
          <cell r="A1203">
            <v>13446</v>
          </cell>
          <cell r="B1203" t="str">
            <v>CYPRESS W</v>
          </cell>
        </row>
        <row r="1204">
          <cell r="A1204">
            <v>13450</v>
          </cell>
          <cell r="B1204" t="str">
            <v>CYPRESS W</v>
          </cell>
        </row>
        <row r="1205">
          <cell r="A1205">
            <v>13451</v>
          </cell>
          <cell r="B1205" t="str">
            <v>CYPRESS W</v>
          </cell>
        </row>
        <row r="1206">
          <cell r="A1206">
            <v>13453</v>
          </cell>
          <cell r="B1206" t="str">
            <v>CYPRESS W</v>
          </cell>
        </row>
        <row r="1207">
          <cell r="A1207">
            <v>0</v>
          </cell>
          <cell r="B1207" t="str">
            <v>CYPRESS W</v>
          </cell>
        </row>
        <row r="1208">
          <cell r="A1208" t="b">
            <v>0</v>
          </cell>
          <cell r="B1208" t="str">
            <v>D_MABRY E</v>
          </cell>
        </row>
        <row r="1209">
          <cell r="A1209">
            <v>13586</v>
          </cell>
          <cell r="B1209" t="str">
            <v>D_MABRY E</v>
          </cell>
        </row>
        <row r="1210">
          <cell r="A1210">
            <v>13587</v>
          </cell>
          <cell r="B1210" t="str">
            <v>D_MABRY E</v>
          </cell>
        </row>
        <row r="1211">
          <cell r="A1211">
            <v>13588</v>
          </cell>
          <cell r="B1211" t="str">
            <v>D_MABRY E</v>
          </cell>
        </row>
        <row r="1212">
          <cell r="A1212">
            <v>13589</v>
          </cell>
          <cell r="B1212" t="str">
            <v>D_MABRY E</v>
          </cell>
        </row>
        <row r="1213">
          <cell r="A1213">
            <v>0</v>
          </cell>
          <cell r="B1213" t="str">
            <v>D_MABRY E</v>
          </cell>
        </row>
        <row r="1214">
          <cell r="A1214" t="b">
            <v>0</v>
          </cell>
          <cell r="B1214" t="str">
            <v>D_MABRY W</v>
          </cell>
        </row>
        <row r="1215">
          <cell r="A1215">
            <v>13582</v>
          </cell>
          <cell r="B1215" t="str">
            <v>D_MABRY W</v>
          </cell>
        </row>
        <row r="1216">
          <cell r="A1216">
            <v>13583</v>
          </cell>
          <cell r="B1216" t="str">
            <v>D_MABRY W</v>
          </cell>
        </row>
        <row r="1217">
          <cell r="A1217">
            <v>13584</v>
          </cell>
          <cell r="B1217" t="str">
            <v>D_MABRY W</v>
          </cell>
        </row>
        <row r="1218">
          <cell r="A1218">
            <v>13585</v>
          </cell>
          <cell r="B1218" t="str">
            <v>D_MABRY W</v>
          </cell>
        </row>
        <row r="1219">
          <cell r="A1219">
            <v>0</v>
          </cell>
          <cell r="B1219" t="str">
            <v>D_MABRY W</v>
          </cell>
        </row>
        <row r="1220">
          <cell r="A1220" t="b">
            <v>0</v>
          </cell>
          <cell r="B1220" t="str">
            <v>DBL_BRCH N</v>
          </cell>
        </row>
        <row r="1221">
          <cell r="A1221">
            <v>13189</v>
          </cell>
          <cell r="B1221" t="str">
            <v>DBL_BRCH N</v>
          </cell>
        </row>
        <row r="1222">
          <cell r="A1222">
            <v>13194</v>
          </cell>
          <cell r="B1222" t="str">
            <v>DBL_BRCH N</v>
          </cell>
        </row>
        <row r="1223">
          <cell r="A1223">
            <v>13195</v>
          </cell>
          <cell r="B1223" t="str">
            <v>DBL_BRCH N</v>
          </cell>
        </row>
        <row r="1224">
          <cell r="A1224">
            <v>0</v>
          </cell>
          <cell r="B1224" t="str">
            <v>DBL_BRCH N</v>
          </cell>
        </row>
        <row r="1225">
          <cell r="A1225" t="b">
            <v>0</v>
          </cell>
          <cell r="B1225" t="str">
            <v xml:space="preserve">DBL_BRCH S </v>
          </cell>
        </row>
        <row r="1226">
          <cell r="A1226">
            <v>13190</v>
          </cell>
          <cell r="B1226" t="str">
            <v xml:space="preserve">DBL_BRCH S </v>
          </cell>
        </row>
        <row r="1227">
          <cell r="A1227">
            <v>13191</v>
          </cell>
          <cell r="B1227" t="str">
            <v xml:space="preserve">DBL_BRCH S </v>
          </cell>
        </row>
        <row r="1228">
          <cell r="A1228">
            <v>13192</v>
          </cell>
          <cell r="B1228" t="str">
            <v xml:space="preserve">DBL_BRCH S </v>
          </cell>
        </row>
        <row r="1229">
          <cell r="A1229">
            <v>13193</v>
          </cell>
          <cell r="B1229" t="str">
            <v xml:space="preserve">DBL_BRCH S </v>
          </cell>
        </row>
        <row r="1230">
          <cell r="A1230">
            <v>0</v>
          </cell>
          <cell r="B1230" t="str">
            <v xml:space="preserve">DBL_BRCH S </v>
          </cell>
        </row>
        <row r="1231">
          <cell r="A1231" t="b">
            <v>0</v>
          </cell>
          <cell r="B1231" t="str">
            <v>EHRLICH E</v>
          </cell>
        </row>
        <row r="1232">
          <cell r="A1232">
            <v>13891</v>
          </cell>
          <cell r="B1232" t="str">
            <v>EHRLICH E</v>
          </cell>
        </row>
        <row r="1233">
          <cell r="A1233">
            <v>13892</v>
          </cell>
          <cell r="B1233" t="str">
            <v>EHRLICH E</v>
          </cell>
        </row>
        <row r="1234">
          <cell r="A1234">
            <v>13895</v>
          </cell>
          <cell r="B1234" t="str">
            <v>EHRLICH E</v>
          </cell>
        </row>
        <row r="1235">
          <cell r="A1235">
            <v>13893</v>
          </cell>
          <cell r="B1235" t="str">
            <v>EHRLICH E</v>
          </cell>
        </row>
        <row r="1236">
          <cell r="A1236">
            <v>0</v>
          </cell>
          <cell r="B1236" t="str">
            <v>EHRLICH E</v>
          </cell>
        </row>
        <row r="1237">
          <cell r="A1237" t="b">
            <v>0</v>
          </cell>
          <cell r="B1237" t="str">
            <v>EHRLICH W</v>
          </cell>
        </row>
        <row r="1238">
          <cell r="A1238">
            <v>13886</v>
          </cell>
          <cell r="B1238" t="str">
            <v>EHRLICH W</v>
          </cell>
        </row>
        <row r="1239">
          <cell r="A1239">
            <v>13888</v>
          </cell>
          <cell r="B1239" t="str">
            <v>EHRLICH W</v>
          </cell>
        </row>
        <row r="1240">
          <cell r="A1240">
            <v>13889</v>
          </cell>
          <cell r="B1240" t="str">
            <v>EHRLICH W</v>
          </cell>
        </row>
        <row r="1241">
          <cell r="A1241">
            <v>13890</v>
          </cell>
          <cell r="B1241" t="str">
            <v>EHRLICH W</v>
          </cell>
        </row>
        <row r="1242">
          <cell r="A1242">
            <v>0</v>
          </cell>
          <cell r="B1242" t="str">
            <v>EHRLICH W</v>
          </cell>
        </row>
        <row r="1243">
          <cell r="A1243" t="b">
            <v>0</v>
          </cell>
          <cell r="B1243" t="str">
            <v xml:space="preserve">EL_PRADO </v>
          </cell>
        </row>
        <row r="1244">
          <cell r="A1244">
            <v>13610</v>
          </cell>
          <cell r="B1244" t="str">
            <v xml:space="preserve">EL_PRADO </v>
          </cell>
        </row>
        <row r="1245">
          <cell r="A1245">
            <v>13611</v>
          </cell>
          <cell r="B1245" t="str">
            <v xml:space="preserve">EL_PRADO </v>
          </cell>
        </row>
        <row r="1246">
          <cell r="A1246">
            <v>13612</v>
          </cell>
          <cell r="B1246" t="str">
            <v xml:space="preserve">EL_PRADO </v>
          </cell>
        </row>
        <row r="1247">
          <cell r="A1247">
            <v>13613</v>
          </cell>
          <cell r="B1247" t="str">
            <v xml:space="preserve">EL_PRADO </v>
          </cell>
        </row>
        <row r="1248">
          <cell r="A1248">
            <v>13614</v>
          </cell>
          <cell r="B1248" t="str">
            <v xml:space="preserve">EL_PRADO </v>
          </cell>
        </row>
        <row r="1249">
          <cell r="A1249">
            <v>0</v>
          </cell>
          <cell r="B1249" t="str">
            <v xml:space="preserve">EL_PRADO </v>
          </cell>
        </row>
        <row r="1250">
          <cell r="A1250" t="b">
            <v>0</v>
          </cell>
          <cell r="B1250" t="str">
            <v>GEORG_RD N</v>
          </cell>
        </row>
        <row r="1251">
          <cell r="A1251">
            <v>13513</v>
          </cell>
          <cell r="B1251" t="str">
            <v>GEORG_RD N</v>
          </cell>
        </row>
        <row r="1252">
          <cell r="A1252">
            <v>13514</v>
          </cell>
          <cell r="B1252" t="str">
            <v>GEORG_RD N</v>
          </cell>
        </row>
        <row r="1253">
          <cell r="A1253">
            <v>13516</v>
          </cell>
          <cell r="B1253" t="str">
            <v>GEORG_RD N</v>
          </cell>
        </row>
        <row r="1254">
          <cell r="A1254">
            <v>0</v>
          </cell>
          <cell r="B1254" t="str">
            <v>GEORG_RD N</v>
          </cell>
        </row>
        <row r="1255">
          <cell r="A1255" t="b">
            <v>0</v>
          </cell>
          <cell r="B1255" t="str">
            <v>GEORG_RD S</v>
          </cell>
        </row>
        <row r="1256">
          <cell r="A1256">
            <v>13510</v>
          </cell>
          <cell r="B1256" t="str">
            <v>GEORG_RD S</v>
          </cell>
        </row>
        <row r="1257">
          <cell r="A1257">
            <v>13511</v>
          </cell>
          <cell r="B1257" t="str">
            <v>GEORG_RD S</v>
          </cell>
        </row>
        <row r="1258">
          <cell r="A1258">
            <v>13512</v>
          </cell>
          <cell r="B1258" t="str">
            <v>GEORG_RD S</v>
          </cell>
        </row>
        <row r="1259">
          <cell r="A1259">
            <v>13517</v>
          </cell>
          <cell r="B1259" t="str">
            <v>GEORG_RD S</v>
          </cell>
        </row>
        <row r="1260">
          <cell r="A1260">
            <v>0</v>
          </cell>
          <cell r="B1260" t="str">
            <v>GEORG_RD S</v>
          </cell>
        </row>
        <row r="1261">
          <cell r="A1261" t="b">
            <v>0</v>
          </cell>
          <cell r="B1261" t="str">
            <v xml:space="preserve">GRANADA </v>
          </cell>
        </row>
        <row r="1262">
          <cell r="A1262">
            <v>13753</v>
          </cell>
          <cell r="B1262" t="str">
            <v xml:space="preserve">GRANADA </v>
          </cell>
        </row>
        <row r="1263">
          <cell r="A1263">
            <v>13754</v>
          </cell>
          <cell r="B1263" t="str">
            <v xml:space="preserve">GRANADA </v>
          </cell>
        </row>
        <row r="1264">
          <cell r="A1264">
            <v>13756</v>
          </cell>
          <cell r="B1264" t="str">
            <v xml:space="preserve">GRANADA </v>
          </cell>
        </row>
        <row r="1265">
          <cell r="A1265">
            <v>0</v>
          </cell>
          <cell r="B1265" t="str">
            <v xml:space="preserve">GRANADA </v>
          </cell>
        </row>
        <row r="1266">
          <cell r="A1266" t="b">
            <v>0</v>
          </cell>
          <cell r="B1266" t="str">
            <v>GRAY_ST N</v>
          </cell>
        </row>
        <row r="1267">
          <cell r="A1267">
            <v>13198</v>
          </cell>
          <cell r="B1267" t="str">
            <v>GRAY_ST N</v>
          </cell>
        </row>
        <row r="1268">
          <cell r="A1268">
            <v>13199</v>
          </cell>
          <cell r="B1268" t="str">
            <v>GRAY_ST N</v>
          </cell>
        </row>
        <row r="1269">
          <cell r="A1269">
            <v>13200</v>
          </cell>
          <cell r="B1269" t="str">
            <v>GRAY_ST N</v>
          </cell>
        </row>
        <row r="1270">
          <cell r="A1270">
            <v>13201</v>
          </cell>
          <cell r="B1270" t="str">
            <v>GRAY_ST N</v>
          </cell>
        </row>
        <row r="1271">
          <cell r="A1271">
            <v>0</v>
          </cell>
          <cell r="B1271" t="str">
            <v>GRAY_ST N</v>
          </cell>
        </row>
        <row r="1272">
          <cell r="A1272" t="b">
            <v>0</v>
          </cell>
          <cell r="B1272" t="str">
            <v>GRAY_ST S</v>
          </cell>
        </row>
        <row r="1273">
          <cell r="A1273">
            <v>13012</v>
          </cell>
          <cell r="B1273" t="str">
            <v>GRAY_ST S</v>
          </cell>
        </row>
        <row r="1274">
          <cell r="A1274">
            <v>13013</v>
          </cell>
          <cell r="B1274" t="str">
            <v>GRAY_ST S</v>
          </cell>
        </row>
        <row r="1275">
          <cell r="A1275">
            <v>13016</v>
          </cell>
          <cell r="B1275" t="str">
            <v>GRAY_ST S</v>
          </cell>
        </row>
        <row r="1276">
          <cell r="A1276">
            <v>13014</v>
          </cell>
          <cell r="B1276" t="str">
            <v>GRAY_ST S</v>
          </cell>
        </row>
        <row r="1277">
          <cell r="A1277">
            <v>0</v>
          </cell>
          <cell r="B1277" t="str">
            <v>GRAY_ST S</v>
          </cell>
        </row>
        <row r="1278">
          <cell r="A1278" t="b">
            <v>0</v>
          </cell>
          <cell r="B1278" t="str">
            <v>HABANA N</v>
          </cell>
        </row>
        <row r="1279">
          <cell r="A1279">
            <v>13136</v>
          </cell>
          <cell r="B1279" t="str">
            <v>HABANA N</v>
          </cell>
        </row>
        <row r="1280">
          <cell r="A1280">
            <v>13137</v>
          </cell>
          <cell r="B1280" t="str">
            <v>HABANA N</v>
          </cell>
        </row>
        <row r="1281">
          <cell r="A1281">
            <v>13217</v>
          </cell>
          <cell r="B1281" t="str">
            <v>HABANA N</v>
          </cell>
        </row>
        <row r="1282">
          <cell r="A1282">
            <v>13219</v>
          </cell>
          <cell r="B1282" t="str">
            <v>HABANA N</v>
          </cell>
        </row>
        <row r="1283">
          <cell r="A1283">
            <v>0</v>
          </cell>
          <cell r="B1283" t="str">
            <v>HABANA N</v>
          </cell>
        </row>
        <row r="1284">
          <cell r="A1284" t="b">
            <v>0</v>
          </cell>
          <cell r="B1284" t="str">
            <v>HABANA S</v>
          </cell>
        </row>
        <row r="1285">
          <cell r="A1285">
            <v>13138</v>
          </cell>
          <cell r="B1285" t="str">
            <v>HABANA S</v>
          </cell>
        </row>
        <row r="1286">
          <cell r="A1286">
            <v>13139</v>
          </cell>
          <cell r="B1286" t="str">
            <v>HABANA S</v>
          </cell>
        </row>
        <row r="1287">
          <cell r="A1287">
            <v>13218</v>
          </cell>
          <cell r="B1287" t="str">
            <v>HABANA S</v>
          </cell>
        </row>
        <row r="1288">
          <cell r="A1288">
            <v>13220</v>
          </cell>
          <cell r="B1288" t="str">
            <v>HABANA S</v>
          </cell>
        </row>
        <row r="1289">
          <cell r="A1289">
            <v>0</v>
          </cell>
          <cell r="B1289" t="str">
            <v>HABANA S</v>
          </cell>
        </row>
        <row r="1290">
          <cell r="A1290" t="b">
            <v>0</v>
          </cell>
          <cell r="B1290" t="str">
            <v xml:space="preserve">HENDERSN E </v>
          </cell>
        </row>
        <row r="1291">
          <cell r="A1291">
            <v>13870</v>
          </cell>
          <cell r="B1291" t="str">
            <v xml:space="preserve">HENDERSN E </v>
          </cell>
        </row>
        <row r="1292">
          <cell r="A1292">
            <v>13871</v>
          </cell>
          <cell r="B1292" t="str">
            <v xml:space="preserve">HENDERSN E </v>
          </cell>
        </row>
        <row r="1293">
          <cell r="A1293">
            <v>13872</v>
          </cell>
          <cell r="B1293" t="str">
            <v xml:space="preserve">HENDERSN E </v>
          </cell>
        </row>
        <row r="1294">
          <cell r="A1294">
            <v>13873</v>
          </cell>
          <cell r="B1294" t="str">
            <v xml:space="preserve">HENDERSN E </v>
          </cell>
        </row>
        <row r="1295">
          <cell r="A1295">
            <v>0</v>
          </cell>
          <cell r="B1295" t="str">
            <v xml:space="preserve">HENDERSN E </v>
          </cell>
        </row>
        <row r="1296">
          <cell r="A1296" t="b">
            <v>0</v>
          </cell>
          <cell r="B1296" t="str">
            <v>HENDERSN W (2022)</v>
          </cell>
        </row>
        <row r="1297">
          <cell r="A1297">
            <v>13874</v>
          </cell>
          <cell r="B1297" t="str">
            <v>HENDERSN W (2022)</v>
          </cell>
        </row>
        <row r="1298">
          <cell r="A1298">
            <v>13875</v>
          </cell>
          <cell r="B1298" t="str">
            <v>HENDERSN W (2022)</v>
          </cell>
        </row>
        <row r="1299">
          <cell r="A1299">
            <v>0</v>
          </cell>
          <cell r="B1299" t="str">
            <v>HENDERSN W (2022)</v>
          </cell>
        </row>
        <row r="1300">
          <cell r="A1300" t="b">
            <v>0</v>
          </cell>
          <cell r="B1300" t="str">
            <v>HIMES E</v>
          </cell>
        </row>
        <row r="1301">
          <cell r="A1301">
            <v>13059</v>
          </cell>
          <cell r="B1301" t="str">
            <v>HIMES E</v>
          </cell>
        </row>
        <row r="1302">
          <cell r="A1302">
            <v>13062</v>
          </cell>
          <cell r="B1302" t="str">
            <v>HIMES E</v>
          </cell>
        </row>
        <row r="1303">
          <cell r="A1303">
            <v>13064</v>
          </cell>
          <cell r="B1303" t="str">
            <v>HIMES E</v>
          </cell>
        </row>
        <row r="1304">
          <cell r="A1304">
            <v>13065</v>
          </cell>
          <cell r="B1304" t="str">
            <v>HIMES E</v>
          </cell>
        </row>
        <row r="1305">
          <cell r="A1305">
            <v>0</v>
          </cell>
          <cell r="B1305" t="str">
            <v>HIMES E</v>
          </cell>
        </row>
        <row r="1306">
          <cell r="A1306" t="b">
            <v>0</v>
          </cell>
          <cell r="B1306" t="str">
            <v>HIMES W</v>
          </cell>
        </row>
        <row r="1307">
          <cell r="A1307">
            <v>13060</v>
          </cell>
          <cell r="B1307" t="str">
            <v>HIMES W</v>
          </cell>
        </row>
        <row r="1308">
          <cell r="A1308">
            <v>13061</v>
          </cell>
          <cell r="B1308" t="str">
            <v>HIMES W</v>
          </cell>
        </row>
        <row r="1309">
          <cell r="A1309">
            <v>13063</v>
          </cell>
          <cell r="B1309" t="str">
            <v>HIMES W</v>
          </cell>
        </row>
        <row r="1310">
          <cell r="A1310">
            <v>0</v>
          </cell>
          <cell r="B1310" t="str">
            <v>HIMES W</v>
          </cell>
        </row>
        <row r="1311">
          <cell r="A1311" t="b">
            <v>0</v>
          </cell>
          <cell r="B1311" t="str">
            <v>HYDE_PRK N</v>
          </cell>
        </row>
        <row r="1312">
          <cell r="A1312">
            <v>13140</v>
          </cell>
          <cell r="B1312" t="str">
            <v>HYDE_PRK N</v>
          </cell>
        </row>
        <row r="1313">
          <cell r="A1313">
            <v>13141</v>
          </cell>
          <cell r="B1313" t="str">
            <v>HYDE_PRK N</v>
          </cell>
        </row>
        <row r="1314">
          <cell r="A1314">
            <v>13142</v>
          </cell>
          <cell r="B1314" t="str">
            <v>HYDE_PRK N</v>
          </cell>
        </row>
        <row r="1315">
          <cell r="A1315">
            <v>13143</v>
          </cell>
          <cell r="B1315" t="str">
            <v>HYDE_PRK N</v>
          </cell>
        </row>
        <row r="1316">
          <cell r="A1316">
            <v>0</v>
          </cell>
          <cell r="B1316" t="str">
            <v>HYDE_PRK N</v>
          </cell>
        </row>
        <row r="1317">
          <cell r="A1317" t="b">
            <v>0</v>
          </cell>
          <cell r="B1317" t="str">
            <v>HYDE_PRK S</v>
          </cell>
        </row>
        <row r="1318">
          <cell r="A1318">
            <v>13358</v>
          </cell>
          <cell r="B1318" t="str">
            <v>HYDE_PRK S</v>
          </cell>
        </row>
        <row r="1319">
          <cell r="A1319">
            <v>13359</v>
          </cell>
          <cell r="B1319" t="str">
            <v>HYDE_PRK S</v>
          </cell>
        </row>
        <row r="1320">
          <cell r="A1320">
            <v>13360</v>
          </cell>
          <cell r="B1320" t="str">
            <v>HYDE_PRK S</v>
          </cell>
        </row>
        <row r="1321">
          <cell r="A1321">
            <v>13361</v>
          </cell>
          <cell r="B1321" t="str">
            <v>HYDE_PRK S</v>
          </cell>
        </row>
        <row r="1322">
          <cell r="A1322">
            <v>0</v>
          </cell>
          <cell r="B1322" t="str">
            <v>HYDE_PRK S</v>
          </cell>
        </row>
        <row r="1323">
          <cell r="A1323" t="b">
            <v>0</v>
          </cell>
          <cell r="B1323" t="str">
            <v>INTERBAY N (2018)</v>
          </cell>
        </row>
        <row r="1324">
          <cell r="A1324">
            <v>14350</v>
          </cell>
          <cell r="B1324" t="str">
            <v>INTERBAY N (2018)</v>
          </cell>
        </row>
        <row r="1325">
          <cell r="A1325">
            <v>14349</v>
          </cell>
          <cell r="B1325" t="str">
            <v>INTERBAY N (2018)</v>
          </cell>
        </row>
        <row r="1326">
          <cell r="A1326">
            <v>0</v>
          </cell>
          <cell r="B1326" t="str">
            <v>INTERBAY N (2018)</v>
          </cell>
        </row>
        <row r="1327">
          <cell r="A1327" t="b">
            <v>0</v>
          </cell>
          <cell r="B1327" t="str">
            <v>INTERBAY S (2030)</v>
          </cell>
        </row>
        <row r="1328">
          <cell r="A1328" t="str">
            <v>IBS5</v>
          </cell>
          <cell r="B1328" t="str">
            <v>INTERBAY S (2030)</v>
          </cell>
        </row>
        <row r="1329">
          <cell r="A1329" t="str">
            <v>IBS6</v>
          </cell>
          <cell r="B1329" t="str">
            <v>INTERBAY S (2030)</v>
          </cell>
        </row>
        <row r="1330">
          <cell r="A1330" t="str">
            <v>IBS7</v>
          </cell>
          <cell r="B1330" t="str">
            <v>INTERBAY S (2030)</v>
          </cell>
        </row>
        <row r="1331">
          <cell r="A1331" t="str">
            <v>IBS8</v>
          </cell>
          <cell r="B1331" t="str">
            <v>INTERBAY S (2030)</v>
          </cell>
        </row>
        <row r="1332">
          <cell r="A1332">
            <v>0</v>
          </cell>
          <cell r="B1332" t="str">
            <v>INTERBAY S (2030)</v>
          </cell>
        </row>
        <row r="1333">
          <cell r="A1333" t="b">
            <v>0</v>
          </cell>
          <cell r="B1333" t="str">
            <v xml:space="preserve">IVY_ST </v>
          </cell>
        </row>
        <row r="1334">
          <cell r="A1334">
            <v>13066</v>
          </cell>
          <cell r="B1334" t="str">
            <v xml:space="preserve">IVY_ST </v>
          </cell>
        </row>
        <row r="1335">
          <cell r="A1335">
            <v>13067</v>
          </cell>
          <cell r="B1335" t="str">
            <v xml:space="preserve">IVY_ST </v>
          </cell>
        </row>
        <row r="1336">
          <cell r="A1336">
            <v>13068</v>
          </cell>
          <cell r="B1336" t="str">
            <v xml:space="preserve">IVY_ST </v>
          </cell>
        </row>
        <row r="1337">
          <cell r="A1337">
            <v>13069</v>
          </cell>
          <cell r="B1337" t="str">
            <v xml:space="preserve">IVY_ST </v>
          </cell>
        </row>
        <row r="1338">
          <cell r="A1338">
            <v>0</v>
          </cell>
          <cell r="B1338" t="str">
            <v xml:space="preserve">IVY_ST </v>
          </cell>
        </row>
        <row r="1339">
          <cell r="A1339" t="b">
            <v>0</v>
          </cell>
          <cell r="B1339" t="str">
            <v>JACKSON E</v>
          </cell>
        </row>
        <row r="1340">
          <cell r="A1340">
            <v>13154</v>
          </cell>
          <cell r="B1340" t="str">
            <v>JACKSON E</v>
          </cell>
        </row>
        <row r="1341">
          <cell r="A1341">
            <v>13155</v>
          </cell>
          <cell r="B1341" t="str">
            <v>JACKSON E</v>
          </cell>
        </row>
        <row r="1342">
          <cell r="A1342">
            <v>13156</v>
          </cell>
          <cell r="B1342" t="str">
            <v>JACKSON E</v>
          </cell>
        </row>
        <row r="1343">
          <cell r="A1343">
            <v>13157</v>
          </cell>
          <cell r="B1343" t="str">
            <v>JACKSON E</v>
          </cell>
        </row>
        <row r="1344">
          <cell r="A1344">
            <v>0</v>
          </cell>
          <cell r="B1344" t="str">
            <v>JACKSON E</v>
          </cell>
        </row>
        <row r="1345">
          <cell r="A1345" t="b">
            <v>0</v>
          </cell>
          <cell r="B1345" t="str">
            <v>JACKSON W</v>
          </cell>
        </row>
        <row r="1346">
          <cell r="A1346">
            <v>13490</v>
          </cell>
          <cell r="B1346" t="str">
            <v>JACKSON W</v>
          </cell>
        </row>
        <row r="1347">
          <cell r="A1347">
            <v>13491</v>
          </cell>
          <cell r="B1347" t="str">
            <v>JACKSON W</v>
          </cell>
        </row>
        <row r="1348">
          <cell r="A1348">
            <v>13492</v>
          </cell>
          <cell r="B1348" t="str">
            <v>JACKSON W</v>
          </cell>
        </row>
        <row r="1349">
          <cell r="A1349">
            <v>13493</v>
          </cell>
          <cell r="B1349" t="str">
            <v>JACKSON W</v>
          </cell>
        </row>
        <row r="1350">
          <cell r="A1350">
            <v>0</v>
          </cell>
          <cell r="B1350" t="str">
            <v>JACKSON W</v>
          </cell>
        </row>
        <row r="1351">
          <cell r="A1351" t="b">
            <v>0</v>
          </cell>
          <cell r="B1351" t="str">
            <v>KEYSTONE E</v>
          </cell>
        </row>
        <row r="1352">
          <cell r="A1352">
            <v>13070</v>
          </cell>
          <cell r="B1352" t="str">
            <v>KEYSTONE E</v>
          </cell>
        </row>
        <row r="1353">
          <cell r="A1353">
            <v>13071</v>
          </cell>
          <cell r="B1353" t="str">
            <v>KEYSTONE E</v>
          </cell>
        </row>
        <row r="1354">
          <cell r="A1354">
            <v>13405</v>
          </cell>
          <cell r="B1354" t="str">
            <v>KEYSTONE E</v>
          </cell>
        </row>
        <row r="1355">
          <cell r="A1355">
            <v>13406</v>
          </cell>
          <cell r="B1355" t="str">
            <v>KEYSTONE E</v>
          </cell>
        </row>
        <row r="1356">
          <cell r="A1356">
            <v>0</v>
          </cell>
          <cell r="B1356" t="str">
            <v>KEYSTONE E</v>
          </cell>
        </row>
        <row r="1357">
          <cell r="A1357" t="b">
            <v>0</v>
          </cell>
          <cell r="B1357" t="str">
            <v>KEYSTONE W</v>
          </cell>
        </row>
        <row r="1358">
          <cell r="A1358">
            <v>13406</v>
          </cell>
          <cell r="B1358" t="str">
            <v>KEYSTONE W</v>
          </cell>
        </row>
        <row r="1359">
          <cell r="A1359">
            <v>13407</v>
          </cell>
          <cell r="B1359" t="str">
            <v>KEYSTONE W</v>
          </cell>
        </row>
        <row r="1360">
          <cell r="A1360">
            <v>13408</v>
          </cell>
          <cell r="B1360" t="str">
            <v>KEYSTONE W</v>
          </cell>
        </row>
        <row r="1361">
          <cell r="A1361">
            <v>0</v>
          </cell>
          <cell r="B1361" t="str">
            <v>KEYSTONE W</v>
          </cell>
        </row>
        <row r="1362">
          <cell r="A1362" t="b">
            <v>0</v>
          </cell>
          <cell r="B1362" t="str">
            <v>LINEBAUGH (2030)</v>
          </cell>
        </row>
        <row r="1363">
          <cell r="A1363">
            <v>14242</v>
          </cell>
          <cell r="B1363" t="str">
            <v>LINEBAUGH (2030)</v>
          </cell>
        </row>
        <row r="1364">
          <cell r="A1364">
            <v>14243</v>
          </cell>
          <cell r="B1364" t="str">
            <v>LINEBAUGH (2030)</v>
          </cell>
        </row>
        <row r="1365">
          <cell r="A1365">
            <v>14244</v>
          </cell>
          <cell r="B1365" t="str">
            <v>LINEBAUGH (2030)</v>
          </cell>
        </row>
        <row r="1366">
          <cell r="A1366">
            <v>0</v>
          </cell>
          <cell r="B1366" t="str">
            <v>LINEBAUGH (2030)</v>
          </cell>
        </row>
        <row r="1367">
          <cell r="A1367" t="b">
            <v>0</v>
          </cell>
          <cell r="B1367" t="str">
            <v>LOIS E</v>
          </cell>
        </row>
        <row r="1368">
          <cell r="A1368">
            <v>13206</v>
          </cell>
          <cell r="B1368" t="str">
            <v>LOIS E</v>
          </cell>
        </row>
        <row r="1369">
          <cell r="A1369">
            <v>13207</v>
          </cell>
          <cell r="B1369" t="str">
            <v>LOIS E</v>
          </cell>
        </row>
        <row r="1370">
          <cell r="A1370">
            <v>13208</v>
          </cell>
          <cell r="B1370" t="str">
            <v>LOIS E</v>
          </cell>
        </row>
        <row r="1371">
          <cell r="A1371">
            <v>13210</v>
          </cell>
          <cell r="B1371" t="str">
            <v>LOIS E</v>
          </cell>
        </row>
        <row r="1372">
          <cell r="A1372">
            <v>0</v>
          </cell>
          <cell r="B1372" t="str">
            <v>LOIS E</v>
          </cell>
        </row>
        <row r="1373">
          <cell r="A1373" t="b">
            <v>0</v>
          </cell>
          <cell r="B1373" t="str">
            <v>LOIS W</v>
          </cell>
        </row>
        <row r="1374">
          <cell r="A1374">
            <v>13072</v>
          </cell>
          <cell r="B1374" t="str">
            <v>LOIS W</v>
          </cell>
        </row>
        <row r="1375">
          <cell r="A1375">
            <v>13073</v>
          </cell>
          <cell r="B1375" t="str">
            <v>LOIS W</v>
          </cell>
        </row>
        <row r="1376">
          <cell r="A1376">
            <v>0</v>
          </cell>
          <cell r="B1376" t="str">
            <v>LOIS W</v>
          </cell>
        </row>
        <row r="1377">
          <cell r="A1377" t="b">
            <v>0</v>
          </cell>
          <cell r="B1377" t="str">
            <v>MACDILL E</v>
          </cell>
        </row>
        <row r="1378">
          <cell r="A1378">
            <v>13607</v>
          </cell>
          <cell r="B1378" t="str">
            <v>MACDILL E</v>
          </cell>
        </row>
        <row r="1379">
          <cell r="A1379">
            <v>13605</v>
          </cell>
          <cell r="B1379" t="str">
            <v>MACDILL E</v>
          </cell>
        </row>
        <row r="1380">
          <cell r="A1380">
            <v>0</v>
          </cell>
          <cell r="B1380" t="str">
            <v>MACDILL E</v>
          </cell>
        </row>
        <row r="1381">
          <cell r="A1381" t="b">
            <v>0</v>
          </cell>
          <cell r="B1381" t="str">
            <v>MACDILL W</v>
          </cell>
        </row>
        <row r="1382">
          <cell r="A1382">
            <v>13608</v>
          </cell>
          <cell r="B1382" t="str">
            <v>MACDILL W</v>
          </cell>
        </row>
        <row r="1383">
          <cell r="A1383">
            <v>13606</v>
          </cell>
          <cell r="B1383" t="str">
            <v>MACDILL W</v>
          </cell>
        </row>
        <row r="1384">
          <cell r="A1384">
            <v>0</v>
          </cell>
          <cell r="B1384" t="str">
            <v>MACDILL W</v>
          </cell>
        </row>
        <row r="1385">
          <cell r="A1385" t="b">
            <v>0</v>
          </cell>
          <cell r="B1385" t="str">
            <v>MANHATTAN E</v>
          </cell>
        </row>
        <row r="1386">
          <cell r="A1386">
            <v>13109</v>
          </cell>
          <cell r="B1386" t="str">
            <v>MANHATTAN E</v>
          </cell>
        </row>
        <row r="1387">
          <cell r="A1387">
            <v>13111</v>
          </cell>
          <cell r="B1387" t="str">
            <v>MANHATTAN E</v>
          </cell>
        </row>
        <row r="1388">
          <cell r="A1388">
            <v>13112</v>
          </cell>
          <cell r="B1388" t="str">
            <v>MANHATTAN E</v>
          </cell>
        </row>
        <row r="1389">
          <cell r="A1389">
            <v>13113</v>
          </cell>
          <cell r="B1389" t="str">
            <v>MANHATTAN E</v>
          </cell>
        </row>
        <row r="1390">
          <cell r="A1390">
            <v>0</v>
          </cell>
          <cell r="B1390" t="str">
            <v>MANHATTAN E</v>
          </cell>
        </row>
        <row r="1391">
          <cell r="A1391" t="b">
            <v>0</v>
          </cell>
          <cell r="B1391" t="str">
            <v>MANHATTAN W</v>
          </cell>
        </row>
        <row r="1392">
          <cell r="A1392">
            <v>13108</v>
          </cell>
          <cell r="B1392" t="str">
            <v>MANHATTAN W</v>
          </cell>
        </row>
        <row r="1393">
          <cell r="A1393">
            <v>13110</v>
          </cell>
          <cell r="B1393" t="str">
            <v>MANHATTAN W</v>
          </cell>
        </row>
        <row r="1394">
          <cell r="A1394">
            <v>13114</v>
          </cell>
          <cell r="B1394" t="str">
            <v>MANHATTAN W</v>
          </cell>
        </row>
        <row r="1395">
          <cell r="A1395">
            <v>0</v>
          </cell>
          <cell r="B1395" t="str">
            <v>MANHATTAN W</v>
          </cell>
        </row>
        <row r="1396">
          <cell r="A1396" t="b">
            <v>0</v>
          </cell>
          <cell r="B1396" t="str">
            <v>MATANZAS N</v>
          </cell>
        </row>
        <row r="1397">
          <cell r="A1397">
            <v>13161</v>
          </cell>
          <cell r="B1397" t="str">
            <v>MATANZAS N</v>
          </cell>
        </row>
        <row r="1398">
          <cell r="A1398">
            <v>13164</v>
          </cell>
          <cell r="B1398" t="str">
            <v>MATANZAS N</v>
          </cell>
        </row>
        <row r="1399">
          <cell r="A1399">
            <v>13165</v>
          </cell>
          <cell r="B1399" t="str">
            <v>MATANZAS N</v>
          </cell>
        </row>
        <row r="1400">
          <cell r="A1400">
            <v>13166</v>
          </cell>
          <cell r="B1400" t="str">
            <v>MATANZAS N</v>
          </cell>
        </row>
        <row r="1401">
          <cell r="A1401">
            <v>0</v>
          </cell>
          <cell r="B1401" t="str">
            <v>MATANZAS N</v>
          </cell>
        </row>
        <row r="1402">
          <cell r="A1402" t="b">
            <v>0</v>
          </cell>
          <cell r="B1402" t="str">
            <v>MATANZAS S</v>
          </cell>
        </row>
        <row r="1403">
          <cell r="A1403">
            <v>13162</v>
          </cell>
          <cell r="B1403" t="str">
            <v>MATANZAS S</v>
          </cell>
        </row>
        <row r="1404">
          <cell r="A1404">
            <v>13163</v>
          </cell>
          <cell r="B1404" t="str">
            <v>MATANZAS S</v>
          </cell>
        </row>
        <row r="1405">
          <cell r="A1405">
            <v>13167</v>
          </cell>
          <cell r="B1405" t="str">
            <v>MATANZAS S</v>
          </cell>
        </row>
        <row r="1406">
          <cell r="A1406">
            <v>0</v>
          </cell>
          <cell r="B1406" t="str">
            <v>MATANZAS S</v>
          </cell>
        </row>
        <row r="1407">
          <cell r="A1407" t="b">
            <v>0</v>
          </cell>
          <cell r="B1407" t="str">
            <v>MEADOWPK E</v>
          </cell>
        </row>
        <row r="1408">
          <cell r="A1408">
            <v>13669</v>
          </cell>
          <cell r="B1408" t="str">
            <v>MEADOWPK E</v>
          </cell>
        </row>
        <row r="1409">
          <cell r="A1409">
            <v>13670</v>
          </cell>
          <cell r="B1409" t="str">
            <v>MEADOWPK E</v>
          </cell>
        </row>
        <row r="1410">
          <cell r="A1410">
            <v>13671</v>
          </cell>
          <cell r="B1410" t="str">
            <v>MEADOWPK E</v>
          </cell>
        </row>
        <row r="1411">
          <cell r="A1411">
            <v>13672</v>
          </cell>
          <cell r="B1411" t="str">
            <v>MEADOWPK E</v>
          </cell>
        </row>
        <row r="1412">
          <cell r="A1412">
            <v>0</v>
          </cell>
          <cell r="B1412" t="str">
            <v>MEADOWPK E</v>
          </cell>
        </row>
        <row r="1413">
          <cell r="A1413" t="b">
            <v>0</v>
          </cell>
          <cell r="B1413" t="str">
            <v>MEADOWPK W</v>
          </cell>
        </row>
        <row r="1414">
          <cell r="A1414">
            <v>13673</v>
          </cell>
          <cell r="B1414" t="str">
            <v>MEADOWPK W</v>
          </cell>
        </row>
        <row r="1415">
          <cell r="A1415">
            <v>13674</v>
          </cell>
          <cell r="B1415" t="str">
            <v>MEADOWPK W</v>
          </cell>
        </row>
        <row r="1416">
          <cell r="A1416">
            <v>0</v>
          </cell>
          <cell r="B1416" t="str">
            <v>MEADOWPK W</v>
          </cell>
        </row>
        <row r="1417">
          <cell r="A1417" t="b">
            <v>0</v>
          </cell>
          <cell r="B1417" t="str">
            <v>PAGLEN N</v>
          </cell>
        </row>
        <row r="1418">
          <cell r="A1418">
            <v>14032</v>
          </cell>
          <cell r="B1418" t="str">
            <v>PAGLEN N</v>
          </cell>
        </row>
        <row r="1419">
          <cell r="A1419">
            <v>14035</v>
          </cell>
          <cell r="B1419" t="str">
            <v>PAGLEN N</v>
          </cell>
        </row>
        <row r="1420">
          <cell r="A1420">
            <v>14037</v>
          </cell>
          <cell r="B1420" t="str">
            <v>PAGLEN N</v>
          </cell>
        </row>
        <row r="1421">
          <cell r="A1421">
            <v>14038</v>
          </cell>
          <cell r="B1421" t="str">
            <v>PAGLEN N</v>
          </cell>
        </row>
        <row r="1422">
          <cell r="A1422">
            <v>0</v>
          </cell>
          <cell r="B1422" t="str">
            <v>PAGLEN N</v>
          </cell>
        </row>
        <row r="1423">
          <cell r="A1423" t="b">
            <v>0</v>
          </cell>
          <cell r="B1423" t="str">
            <v>PAGLEN S</v>
          </cell>
        </row>
        <row r="1424">
          <cell r="A1424">
            <v>14030</v>
          </cell>
          <cell r="B1424" t="str">
            <v>PAGLEN S</v>
          </cell>
        </row>
        <row r="1425">
          <cell r="A1425">
            <v>14031</v>
          </cell>
          <cell r="B1425" t="str">
            <v>PAGLEN S</v>
          </cell>
        </row>
        <row r="1426">
          <cell r="A1426">
            <v>14036</v>
          </cell>
          <cell r="B1426" t="str">
            <v>PAGLEN S</v>
          </cell>
        </row>
        <row r="1427">
          <cell r="A1427">
            <v>0</v>
          </cell>
          <cell r="B1427" t="str">
            <v>PAGLEN S</v>
          </cell>
        </row>
        <row r="1428">
          <cell r="A1428" t="b">
            <v>0</v>
          </cell>
          <cell r="B1428" t="str">
            <v>PATSN_RD E</v>
          </cell>
        </row>
        <row r="1429">
          <cell r="A1429">
            <v>13865</v>
          </cell>
          <cell r="B1429" t="str">
            <v>PATSN_RD E</v>
          </cell>
        </row>
        <row r="1430">
          <cell r="A1430">
            <v>13866</v>
          </cell>
          <cell r="B1430" t="str">
            <v>PATSN_RD E</v>
          </cell>
        </row>
        <row r="1431">
          <cell r="A1431">
            <v>13869</v>
          </cell>
          <cell r="B1431" t="str">
            <v>PATSN_RD E</v>
          </cell>
        </row>
        <row r="1432">
          <cell r="A1432">
            <v>13868</v>
          </cell>
          <cell r="B1432" t="str">
            <v>PATSN_RD E</v>
          </cell>
        </row>
        <row r="1433">
          <cell r="A1433">
            <v>0</v>
          </cell>
          <cell r="B1433" t="str">
            <v>PATSN_RD E</v>
          </cell>
        </row>
        <row r="1434">
          <cell r="A1434" t="b">
            <v>0</v>
          </cell>
          <cell r="B1434" t="str">
            <v>PATSN_RD W</v>
          </cell>
        </row>
        <row r="1435">
          <cell r="A1435">
            <v>13860</v>
          </cell>
          <cell r="B1435" t="str">
            <v>PATSN_RD W</v>
          </cell>
        </row>
        <row r="1436">
          <cell r="A1436">
            <v>13863</v>
          </cell>
          <cell r="B1436" t="str">
            <v>PATSN_RD W</v>
          </cell>
        </row>
        <row r="1437">
          <cell r="A1437">
            <v>13864</v>
          </cell>
          <cell r="B1437" t="str">
            <v>PATSN_RD W</v>
          </cell>
        </row>
        <row r="1438">
          <cell r="A1438">
            <v>13867</v>
          </cell>
          <cell r="B1438" t="str">
            <v>PATSN_RD W</v>
          </cell>
        </row>
        <row r="1439">
          <cell r="A1439">
            <v>0</v>
          </cell>
          <cell r="B1439" t="str">
            <v>PATSN_RD W</v>
          </cell>
        </row>
        <row r="1440">
          <cell r="A1440" t="b">
            <v>0</v>
          </cell>
          <cell r="B1440" t="str">
            <v>PLANT_AV E</v>
          </cell>
        </row>
        <row r="1441">
          <cell r="A1441">
            <v>13375</v>
          </cell>
          <cell r="B1441" t="str">
            <v>PLANT_AV E</v>
          </cell>
        </row>
        <row r="1442">
          <cell r="A1442">
            <v>13376</v>
          </cell>
          <cell r="B1442" t="str">
            <v>PLANT_AV E</v>
          </cell>
        </row>
        <row r="1443">
          <cell r="A1443">
            <v>13377</v>
          </cell>
          <cell r="B1443" t="str">
            <v>PLANT_AV E</v>
          </cell>
        </row>
        <row r="1444">
          <cell r="A1444">
            <v>13378</v>
          </cell>
          <cell r="B1444" t="str">
            <v>PLANT_AV E</v>
          </cell>
        </row>
        <row r="1445">
          <cell r="A1445">
            <v>13379</v>
          </cell>
          <cell r="B1445" t="str">
            <v>PLANT_AV E</v>
          </cell>
        </row>
        <row r="1446">
          <cell r="A1446">
            <v>13374</v>
          </cell>
          <cell r="B1446" t="str">
            <v>PLANT_AV E</v>
          </cell>
        </row>
        <row r="1447">
          <cell r="A1447">
            <v>0</v>
          </cell>
          <cell r="B1447" t="str">
            <v>PLANT_AV E</v>
          </cell>
        </row>
        <row r="1448">
          <cell r="A1448" t="b">
            <v>0</v>
          </cell>
          <cell r="B1448" t="str">
            <v>PLANT_AV W</v>
          </cell>
        </row>
        <row r="1449">
          <cell r="A1449">
            <v>13380</v>
          </cell>
          <cell r="B1449" t="str">
            <v>PLANT_AV W</v>
          </cell>
        </row>
        <row r="1450">
          <cell r="A1450">
            <v>13381</v>
          </cell>
          <cell r="B1450" t="str">
            <v>PLANT_AV W</v>
          </cell>
        </row>
        <row r="1451">
          <cell r="A1451">
            <v>13382</v>
          </cell>
          <cell r="B1451" t="str">
            <v>PLANT_AV W</v>
          </cell>
        </row>
        <row r="1452">
          <cell r="A1452">
            <v>13383</v>
          </cell>
          <cell r="B1452" t="str">
            <v>PLANT_AV W</v>
          </cell>
        </row>
        <row r="1453">
          <cell r="A1453">
            <v>13384</v>
          </cell>
          <cell r="B1453" t="str">
            <v>PLANT_AV W</v>
          </cell>
        </row>
        <row r="1454">
          <cell r="A1454">
            <v>13385</v>
          </cell>
          <cell r="B1454" t="str">
            <v>PLANT_AV W</v>
          </cell>
        </row>
        <row r="1455">
          <cell r="A1455">
            <v>0</v>
          </cell>
          <cell r="B1455" t="str">
            <v>PLANT_AV W</v>
          </cell>
        </row>
        <row r="1456">
          <cell r="A1456" t="b">
            <v>0</v>
          </cell>
          <cell r="B1456" t="str">
            <v>ROCKY_CR N</v>
          </cell>
        </row>
        <row r="1457">
          <cell r="A1457">
            <v>13572</v>
          </cell>
          <cell r="B1457" t="str">
            <v>ROCKY_CR N</v>
          </cell>
        </row>
        <row r="1458">
          <cell r="A1458">
            <v>13573</v>
          </cell>
          <cell r="B1458" t="str">
            <v>ROCKY_CR N</v>
          </cell>
        </row>
        <row r="1459">
          <cell r="A1459">
            <v>13574</v>
          </cell>
          <cell r="B1459" t="str">
            <v>ROCKY_CR N</v>
          </cell>
        </row>
        <row r="1460">
          <cell r="A1460">
            <v>13575</v>
          </cell>
          <cell r="B1460" t="str">
            <v>ROCKY_CR N</v>
          </cell>
        </row>
        <row r="1461">
          <cell r="A1461">
            <v>0</v>
          </cell>
          <cell r="B1461" t="str">
            <v>ROCKY_CR N</v>
          </cell>
        </row>
        <row r="1462">
          <cell r="A1462" t="b">
            <v>0</v>
          </cell>
          <cell r="B1462" t="str">
            <v>ROCKY_CR S</v>
          </cell>
        </row>
        <row r="1463">
          <cell r="A1463">
            <v>13425</v>
          </cell>
          <cell r="B1463" t="str">
            <v>ROCKY_CR S</v>
          </cell>
        </row>
        <row r="1464">
          <cell r="A1464">
            <v>13426</v>
          </cell>
          <cell r="B1464" t="str">
            <v>ROCKY_CR S</v>
          </cell>
        </row>
        <row r="1465">
          <cell r="A1465">
            <v>13427</v>
          </cell>
          <cell r="B1465" t="str">
            <v>ROCKY_CR S</v>
          </cell>
        </row>
        <row r="1466">
          <cell r="A1466">
            <v>13428</v>
          </cell>
          <cell r="B1466" t="str">
            <v>ROCKY_CR S</v>
          </cell>
        </row>
        <row r="1467">
          <cell r="A1467">
            <v>0</v>
          </cell>
          <cell r="B1467" t="str">
            <v>ROCKY_CR S</v>
          </cell>
        </row>
        <row r="1468">
          <cell r="A1468" t="b">
            <v>0</v>
          </cell>
          <cell r="B1468" t="str">
            <v>ROME (2021)</v>
          </cell>
        </row>
        <row r="1469">
          <cell r="A1469">
            <v>13522</v>
          </cell>
          <cell r="B1469" t="str">
            <v>ROME (2021)</v>
          </cell>
        </row>
        <row r="1470">
          <cell r="A1470">
            <v>13523</v>
          </cell>
          <cell r="B1470" t="str">
            <v>ROME (2021)</v>
          </cell>
        </row>
        <row r="1471">
          <cell r="A1471">
            <v>13524</v>
          </cell>
          <cell r="B1471" t="str">
            <v>ROME (2021)</v>
          </cell>
        </row>
        <row r="1472">
          <cell r="A1472">
            <v>13525</v>
          </cell>
          <cell r="B1472" t="str">
            <v>ROME (2021)</v>
          </cell>
        </row>
        <row r="1473">
          <cell r="A1473">
            <v>0</v>
          </cell>
          <cell r="B1473" t="str">
            <v>ROME (2021)</v>
          </cell>
        </row>
        <row r="1474">
          <cell r="A1474" t="b">
            <v>0</v>
          </cell>
          <cell r="B1474" t="str">
            <v>SILVER $</v>
          </cell>
        </row>
        <row r="1475">
          <cell r="A1475">
            <v>14274</v>
          </cell>
          <cell r="B1475" t="str">
            <v>SILVER $</v>
          </cell>
        </row>
        <row r="1476">
          <cell r="A1476">
            <v>14275</v>
          </cell>
          <cell r="B1476" t="str">
            <v>SILVER $</v>
          </cell>
        </row>
        <row r="1477">
          <cell r="A1477">
            <v>0</v>
          </cell>
          <cell r="B1477" t="str">
            <v>SILVER $</v>
          </cell>
        </row>
        <row r="1478">
          <cell r="A1478" t="b">
            <v>0</v>
          </cell>
          <cell r="B1478" t="str">
            <v>SKYWAY N</v>
          </cell>
        </row>
        <row r="1479">
          <cell r="A1479">
            <v>13316</v>
          </cell>
          <cell r="B1479" t="str">
            <v>SKYWAY N</v>
          </cell>
        </row>
        <row r="1480">
          <cell r="A1480">
            <v>13317</v>
          </cell>
          <cell r="B1480" t="str">
            <v>SKYWAY N</v>
          </cell>
        </row>
        <row r="1481">
          <cell r="A1481">
            <v>13270</v>
          </cell>
          <cell r="B1481" t="str">
            <v>SKYWAY N</v>
          </cell>
        </row>
        <row r="1482">
          <cell r="A1482">
            <v>13322</v>
          </cell>
          <cell r="B1482" t="str">
            <v>SKYWAY N</v>
          </cell>
        </row>
        <row r="1483">
          <cell r="A1483">
            <v>13323</v>
          </cell>
          <cell r="B1483" t="str">
            <v>SKYWAY N</v>
          </cell>
        </row>
        <row r="1484">
          <cell r="A1484">
            <v>13318</v>
          </cell>
          <cell r="B1484" t="str">
            <v>SKYWAY N</v>
          </cell>
        </row>
        <row r="1485">
          <cell r="A1485">
            <v>13319</v>
          </cell>
          <cell r="B1485" t="str">
            <v>SKYWAY N</v>
          </cell>
        </row>
        <row r="1486">
          <cell r="A1486">
            <v>13320</v>
          </cell>
          <cell r="B1486" t="str">
            <v>SKYWAY N</v>
          </cell>
        </row>
        <row r="1487">
          <cell r="A1487">
            <v>0</v>
          </cell>
          <cell r="B1487" t="str">
            <v>SKYWAY N</v>
          </cell>
        </row>
        <row r="1488">
          <cell r="A1488" t="b">
            <v>0</v>
          </cell>
          <cell r="B1488" t="str">
            <v>SKYWAY S</v>
          </cell>
        </row>
        <row r="1489">
          <cell r="A1489">
            <v>13275</v>
          </cell>
          <cell r="B1489" t="str">
            <v>SKYWAY S</v>
          </cell>
        </row>
        <row r="1490">
          <cell r="A1490">
            <v>13276</v>
          </cell>
          <cell r="B1490" t="str">
            <v>SKYWAY S</v>
          </cell>
        </row>
        <row r="1491">
          <cell r="A1491">
            <v>13321</v>
          </cell>
          <cell r="B1491" t="str">
            <v>SKYWAY S</v>
          </cell>
        </row>
        <row r="1492">
          <cell r="A1492">
            <v>0</v>
          </cell>
          <cell r="B1492" t="str">
            <v>SKYWAY S</v>
          </cell>
        </row>
        <row r="1493">
          <cell r="A1493" t="b">
            <v>0</v>
          </cell>
          <cell r="B1493" t="str">
            <v xml:space="preserve">STADIUM </v>
          </cell>
        </row>
        <row r="1494">
          <cell r="A1494">
            <v>13518</v>
          </cell>
          <cell r="B1494" t="str">
            <v xml:space="preserve">STADIUM </v>
          </cell>
        </row>
        <row r="1495">
          <cell r="A1495">
            <v>13519</v>
          </cell>
          <cell r="B1495" t="str">
            <v xml:space="preserve">STADIUM </v>
          </cell>
        </row>
        <row r="1496">
          <cell r="A1496">
            <v>13520</v>
          </cell>
          <cell r="B1496" t="str">
            <v xml:space="preserve">STADIUM </v>
          </cell>
        </row>
        <row r="1497">
          <cell r="A1497">
            <v>13521</v>
          </cell>
          <cell r="B1497" t="str">
            <v xml:space="preserve">STADIUM </v>
          </cell>
        </row>
        <row r="1498">
          <cell r="A1498">
            <v>0</v>
          </cell>
          <cell r="B1498" t="str">
            <v xml:space="preserve">STADIUM </v>
          </cell>
        </row>
        <row r="1499">
          <cell r="A1499" t="b">
            <v>0</v>
          </cell>
          <cell r="B1499" t="str">
            <v>SUNLAKE</v>
          </cell>
        </row>
        <row r="1500">
          <cell r="A1500">
            <v>14069</v>
          </cell>
          <cell r="B1500" t="str">
            <v>SUNLAKE</v>
          </cell>
        </row>
        <row r="1501">
          <cell r="A1501">
            <v>14070</v>
          </cell>
          <cell r="B1501" t="str">
            <v>SUNLAKE</v>
          </cell>
        </row>
        <row r="1502">
          <cell r="A1502">
            <v>14071</v>
          </cell>
          <cell r="B1502" t="str">
            <v>SUNLAKE</v>
          </cell>
        </row>
        <row r="1503">
          <cell r="A1503">
            <v>0</v>
          </cell>
          <cell r="B1503" t="str">
            <v>SUNLAKE</v>
          </cell>
        </row>
        <row r="1504">
          <cell r="A1504" t="b">
            <v>0</v>
          </cell>
          <cell r="B1504" t="str">
            <v>TAM_BAY N</v>
          </cell>
        </row>
        <row r="1505">
          <cell r="A1505">
            <v>13635</v>
          </cell>
          <cell r="B1505" t="str">
            <v>TAM_BAY N</v>
          </cell>
        </row>
        <row r="1506">
          <cell r="A1506">
            <v>13636</v>
          </cell>
          <cell r="B1506" t="str">
            <v>TAM_BAY N</v>
          </cell>
        </row>
        <row r="1507">
          <cell r="A1507">
            <v>13637</v>
          </cell>
          <cell r="B1507" t="str">
            <v>TAM_BAY N</v>
          </cell>
        </row>
        <row r="1508">
          <cell r="A1508">
            <v>13638</v>
          </cell>
          <cell r="B1508" t="str">
            <v>TAM_BAY N</v>
          </cell>
        </row>
        <row r="1509">
          <cell r="A1509">
            <v>0</v>
          </cell>
          <cell r="B1509" t="str">
            <v>TAM_BAY N</v>
          </cell>
        </row>
        <row r="1510">
          <cell r="A1510" t="b">
            <v>0</v>
          </cell>
          <cell r="B1510" t="str">
            <v>TAM_BAY S</v>
          </cell>
        </row>
        <row r="1511">
          <cell r="A1511">
            <v>13639</v>
          </cell>
          <cell r="B1511" t="str">
            <v>TAM_BAY S</v>
          </cell>
        </row>
        <row r="1512">
          <cell r="A1512">
            <v>13640</v>
          </cell>
          <cell r="B1512" t="str">
            <v>TAM_BAY S</v>
          </cell>
        </row>
        <row r="1513">
          <cell r="A1513">
            <v>13641</v>
          </cell>
          <cell r="B1513" t="str">
            <v>TAM_BAY S</v>
          </cell>
        </row>
        <row r="1514">
          <cell r="A1514">
            <v>13642</v>
          </cell>
          <cell r="B1514" t="str">
            <v>TAM_BAY S</v>
          </cell>
        </row>
        <row r="1515">
          <cell r="A1515">
            <v>13643</v>
          </cell>
          <cell r="B1515" t="str">
            <v>TAM_BAY S</v>
          </cell>
        </row>
        <row r="1516">
          <cell r="A1516">
            <v>0</v>
          </cell>
          <cell r="B1516" t="str">
            <v>TAM_BAY S</v>
          </cell>
        </row>
        <row r="1517">
          <cell r="A1517" t="b">
            <v>0</v>
          </cell>
          <cell r="B1517" t="str">
            <v xml:space="preserve">TRKYFORD </v>
          </cell>
        </row>
        <row r="1518">
          <cell r="A1518">
            <v>13677</v>
          </cell>
          <cell r="B1518" t="str">
            <v xml:space="preserve">TRKYFORD </v>
          </cell>
        </row>
        <row r="1519">
          <cell r="A1519">
            <v>13678</v>
          </cell>
          <cell r="B1519" t="str">
            <v xml:space="preserve">TRKYFORD </v>
          </cell>
        </row>
        <row r="1520">
          <cell r="A1520">
            <v>13679</v>
          </cell>
          <cell r="B1520" t="str">
            <v xml:space="preserve">TRKYFORD </v>
          </cell>
        </row>
        <row r="1521">
          <cell r="A1521">
            <v>0</v>
          </cell>
          <cell r="B1521" t="str">
            <v xml:space="preserve">TRKYFORD </v>
          </cell>
        </row>
        <row r="1522">
          <cell r="A1522" t="b">
            <v>0</v>
          </cell>
          <cell r="B1522" t="str">
            <v>WATERS E</v>
          </cell>
        </row>
        <row r="1523">
          <cell r="A1523">
            <v>13332</v>
          </cell>
          <cell r="B1523" t="str">
            <v>WATERS E</v>
          </cell>
        </row>
        <row r="1524">
          <cell r="A1524">
            <v>13336</v>
          </cell>
          <cell r="B1524" t="str">
            <v>WATERS E</v>
          </cell>
        </row>
        <row r="1525">
          <cell r="A1525">
            <v>13337</v>
          </cell>
          <cell r="B1525" t="str">
            <v>WATERS E</v>
          </cell>
        </row>
        <row r="1526">
          <cell r="A1526">
            <v>13339</v>
          </cell>
          <cell r="B1526" t="str">
            <v>WATERS E</v>
          </cell>
        </row>
        <row r="1527">
          <cell r="A1527">
            <v>0</v>
          </cell>
          <cell r="B1527" t="str">
            <v>WATERS E</v>
          </cell>
        </row>
        <row r="1528">
          <cell r="A1528" t="b">
            <v>0</v>
          </cell>
          <cell r="B1528" t="str">
            <v>WATERS W</v>
          </cell>
        </row>
        <row r="1529">
          <cell r="A1529">
            <v>13333</v>
          </cell>
          <cell r="B1529" t="str">
            <v>WATERS W</v>
          </cell>
        </row>
        <row r="1530">
          <cell r="A1530">
            <v>13334</v>
          </cell>
          <cell r="B1530" t="str">
            <v>WATERS W</v>
          </cell>
        </row>
        <row r="1531">
          <cell r="A1531">
            <v>13335</v>
          </cell>
          <cell r="B1531" t="str">
            <v>WATERS W</v>
          </cell>
        </row>
        <row r="1532">
          <cell r="A1532">
            <v>13338</v>
          </cell>
          <cell r="B1532" t="str">
            <v>WATERS W</v>
          </cell>
        </row>
        <row r="1533">
          <cell r="A1533">
            <v>0</v>
          </cell>
          <cell r="B1533" t="str">
            <v>WATERS W</v>
          </cell>
        </row>
        <row r="1534">
          <cell r="A1534" t="b">
            <v>0</v>
          </cell>
          <cell r="B1534" t="str">
            <v>WAYNE_RD</v>
          </cell>
        </row>
        <row r="1535">
          <cell r="A1535">
            <v>13621</v>
          </cell>
          <cell r="B1535" t="str">
            <v>WAYNE_RD</v>
          </cell>
        </row>
        <row r="1536">
          <cell r="A1536">
            <v>13622</v>
          </cell>
          <cell r="B1536" t="str">
            <v>WAYNE_RD</v>
          </cell>
        </row>
        <row r="1537">
          <cell r="A1537">
            <v>13624</v>
          </cell>
          <cell r="B1537" t="str">
            <v>WAYNE_RD</v>
          </cell>
        </row>
        <row r="1538">
          <cell r="A1538">
            <v>0</v>
          </cell>
          <cell r="B1538" t="str">
            <v>WAYNE_RD</v>
          </cell>
        </row>
        <row r="1539">
          <cell r="A1539" t="b">
            <v>0</v>
          </cell>
          <cell r="B1539" t="str">
            <v>WSTCHASE E (69kV)</v>
          </cell>
        </row>
        <row r="1540">
          <cell r="A1540">
            <v>14079</v>
          </cell>
          <cell r="B1540" t="str">
            <v>WSTCHASE E (69kV)</v>
          </cell>
        </row>
        <row r="1541">
          <cell r="A1541">
            <v>14080</v>
          </cell>
          <cell r="B1541" t="str">
            <v>WSTCHASE E (69kV)</v>
          </cell>
        </row>
        <row r="1542">
          <cell r="A1542">
            <v>14081</v>
          </cell>
          <cell r="B1542" t="str">
            <v>WSTCHASE E (69kV)</v>
          </cell>
        </row>
        <row r="1543">
          <cell r="A1543">
            <v>0</v>
          </cell>
          <cell r="B1543" t="str">
            <v>WSTCHASE E (69kV)</v>
          </cell>
        </row>
        <row r="1544">
          <cell r="A1544" t="b">
            <v>0</v>
          </cell>
          <cell r="B1544" t="str">
            <v>WSTCHASE W (230kV)</v>
          </cell>
        </row>
        <row r="1545">
          <cell r="A1545">
            <v>14082</v>
          </cell>
          <cell r="B1545" t="str">
            <v>WSTCHASE W (230kV)</v>
          </cell>
        </row>
        <row r="1546">
          <cell r="A1546">
            <v>14083</v>
          </cell>
          <cell r="B1546" t="str">
            <v>WSTCHASE W (230kV)</v>
          </cell>
        </row>
        <row r="1547">
          <cell r="A1547">
            <v>14084</v>
          </cell>
          <cell r="B1547" t="str">
            <v>WSTCHASE W (230kV)</v>
          </cell>
        </row>
        <row r="1548">
          <cell r="A1548">
            <v>0</v>
          </cell>
          <cell r="B1548" t="str">
            <v>WSTCHASE W (230kV)</v>
          </cell>
        </row>
        <row r="1549">
          <cell r="A1549" t="b">
            <v>0</v>
          </cell>
          <cell r="B1549" t="str">
            <v>WOODLAND E</v>
          </cell>
        </row>
        <row r="1550">
          <cell r="A1550">
            <v>13480</v>
          </cell>
          <cell r="B1550" t="str">
            <v>WOODLAND E</v>
          </cell>
        </row>
        <row r="1551">
          <cell r="A1551">
            <v>13483</v>
          </cell>
          <cell r="B1551" t="str">
            <v>WOODLAND E</v>
          </cell>
        </row>
        <row r="1552">
          <cell r="A1552">
            <v>13484</v>
          </cell>
          <cell r="B1552" t="str">
            <v>WOODLAND E</v>
          </cell>
        </row>
        <row r="1553">
          <cell r="A1553">
            <v>0</v>
          </cell>
          <cell r="B1553" t="str">
            <v>WOODLAND E</v>
          </cell>
        </row>
        <row r="1554">
          <cell r="A1554" t="b">
            <v>0</v>
          </cell>
          <cell r="B1554" t="str">
            <v>WOODLAND W</v>
          </cell>
        </row>
        <row r="1555">
          <cell r="A1555">
            <v>13481</v>
          </cell>
          <cell r="B1555" t="str">
            <v>WOODLAND W</v>
          </cell>
        </row>
        <row r="1556">
          <cell r="A1556">
            <v>13482</v>
          </cell>
          <cell r="B1556" t="str">
            <v>WOODLAND W</v>
          </cell>
        </row>
        <row r="1557">
          <cell r="A1557">
            <v>13485</v>
          </cell>
          <cell r="B1557" t="str">
            <v>WOODLAND W</v>
          </cell>
        </row>
        <row r="1558">
          <cell r="A1558">
            <v>0</v>
          </cell>
          <cell r="B1558" t="str">
            <v>WOODLAND W</v>
          </cell>
        </row>
        <row r="1559">
          <cell r="B1559"/>
        </row>
        <row r="1560">
          <cell r="B1560"/>
        </row>
        <row r="1561">
          <cell r="B1561"/>
        </row>
        <row r="1562">
          <cell r="B1562"/>
        </row>
        <row r="1563">
          <cell r="B1563"/>
        </row>
        <row r="1564">
          <cell r="B1564"/>
        </row>
        <row r="1565">
          <cell r="B1565"/>
        </row>
        <row r="1566">
          <cell r="B1566"/>
        </row>
        <row r="1567">
          <cell r="B1567"/>
        </row>
        <row r="1568">
          <cell r="B1568"/>
        </row>
        <row r="1569">
          <cell r="B1569"/>
        </row>
        <row r="1570">
          <cell r="B1570"/>
        </row>
        <row r="1571">
          <cell r="B1571"/>
        </row>
        <row r="1572">
          <cell r="B1572"/>
        </row>
        <row r="1573">
          <cell r="B1573"/>
        </row>
        <row r="1574">
          <cell r="B1574"/>
        </row>
        <row r="1575">
          <cell r="B1575"/>
        </row>
        <row r="1576">
          <cell r="B1576"/>
        </row>
        <row r="1577">
          <cell r="B1577"/>
        </row>
        <row r="1578">
          <cell r="B1578"/>
        </row>
        <row r="1579">
          <cell r="B1579"/>
        </row>
        <row r="1580">
          <cell r="B1580"/>
        </row>
        <row r="1581">
          <cell r="B1581"/>
        </row>
        <row r="1582">
          <cell r="B1582"/>
        </row>
        <row r="1583">
          <cell r="B1583"/>
        </row>
        <row r="1584">
          <cell r="B1584"/>
        </row>
        <row r="1585">
          <cell r="B1585"/>
        </row>
        <row r="1586">
          <cell r="B1586"/>
        </row>
        <row r="1587">
          <cell r="B1587"/>
        </row>
        <row r="1588">
          <cell r="B1588"/>
        </row>
        <row r="1589">
          <cell r="B1589"/>
        </row>
        <row r="1590">
          <cell r="B1590"/>
        </row>
        <row r="1591">
          <cell r="B1591"/>
        </row>
        <row r="1592">
          <cell r="B1592"/>
        </row>
        <row r="1593">
          <cell r="B1593"/>
        </row>
        <row r="1594">
          <cell r="B1594"/>
        </row>
        <row r="1595">
          <cell r="B1595"/>
        </row>
      </sheetData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BMcD">
      <a:dk1>
        <a:sysClr val="windowText" lastClr="000000"/>
      </a:dk1>
      <a:lt1>
        <a:srgbClr val="FFFFFF"/>
      </a:lt1>
      <a:dk2>
        <a:srgbClr val="0057B8"/>
      </a:dk2>
      <a:lt2>
        <a:srgbClr val="B1B3B3"/>
      </a:lt2>
      <a:accent1>
        <a:srgbClr val="0057B8"/>
      </a:accent1>
      <a:accent2>
        <a:srgbClr val="63666A"/>
      </a:accent2>
      <a:accent3>
        <a:srgbClr val="C4D600"/>
      </a:accent3>
      <a:accent4>
        <a:srgbClr val="71C5E8"/>
      </a:accent4>
      <a:accent5>
        <a:srgbClr val="FF6A39"/>
      </a:accent5>
      <a:accent6>
        <a:srgbClr val="00206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A422-2D45-411E-9D7B-2F2347FDB290}">
  <dimension ref="B2:K40"/>
  <sheetViews>
    <sheetView showGridLines="0" zoomScale="130" zoomScaleNormal="130" workbookViewId="0">
      <selection activeCell="H40" sqref="H40"/>
    </sheetView>
  </sheetViews>
  <sheetFormatPr defaultRowHeight="15" x14ac:dyDescent="0.25"/>
  <cols>
    <col min="1" max="3" width="2.7109375" customWidth="1"/>
    <col min="4" max="4" width="35.85546875" bestFit="1" customWidth="1"/>
    <col min="5" max="5" width="2.7109375" customWidth="1"/>
    <col min="6" max="6" width="18.5703125" style="1" bestFit="1" customWidth="1"/>
    <col min="7" max="7" width="2.7109375" customWidth="1"/>
    <col min="8" max="8" width="11.5703125" bestFit="1" customWidth="1"/>
    <col min="9" max="9" width="14.28515625" bestFit="1" customWidth="1"/>
    <col min="10" max="10" width="12.5703125" bestFit="1" customWidth="1"/>
    <col min="11" max="11" width="13.7109375" bestFit="1" customWidth="1"/>
  </cols>
  <sheetData>
    <row r="2" spans="2:11" x14ac:dyDescent="0.25">
      <c r="B2" t="s">
        <v>788</v>
      </c>
    </row>
    <row r="3" spans="2:11" x14ac:dyDescent="0.25">
      <c r="B3" s="2"/>
      <c r="D3" s="3" t="s">
        <v>758</v>
      </c>
      <c r="F3" s="5" t="s">
        <v>757</v>
      </c>
      <c r="H3" s="3" t="s">
        <v>760</v>
      </c>
    </row>
    <row r="4" spans="2:11" x14ac:dyDescent="0.25">
      <c r="B4" s="2"/>
      <c r="D4" t="s">
        <v>759</v>
      </c>
      <c r="F4" s="1" t="s">
        <v>792</v>
      </c>
      <c r="H4" s="14">
        <v>350</v>
      </c>
    </row>
    <row r="5" spans="2:11" x14ac:dyDescent="0.25">
      <c r="B5" s="2"/>
      <c r="D5" t="s">
        <v>774</v>
      </c>
      <c r="F5" s="1" t="s">
        <v>762</v>
      </c>
      <c r="H5" s="15">
        <v>76000</v>
      </c>
      <c r="J5" t="s">
        <v>790</v>
      </c>
      <c r="K5" t="s">
        <v>789</v>
      </c>
    </row>
    <row r="6" spans="2:11" x14ac:dyDescent="0.25">
      <c r="B6" s="2"/>
      <c r="D6" t="s">
        <v>767</v>
      </c>
      <c r="F6" s="1" t="s">
        <v>764</v>
      </c>
      <c r="H6" s="14">
        <f>SUM(H17:H21)</f>
        <v>53.876999999999995</v>
      </c>
      <c r="I6" s="13">
        <f>H6*5280</f>
        <v>284470.56</v>
      </c>
      <c r="J6" s="13">
        <v>392000</v>
      </c>
      <c r="K6" s="13">
        <v>550000</v>
      </c>
    </row>
    <row r="7" spans="2:11" x14ac:dyDescent="0.25">
      <c r="B7" s="2"/>
      <c r="D7" t="s">
        <v>769</v>
      </c>
      <c r="F7" s="1" t="s">
        <v>764</v>
      </c>
      <c r="H7" s="16">
        <f>SUM(H29:H33)</f>
        <v>61.12954545454545</v>
      </c>
      <c r="I7" s="13">
        <f>H7*5280</f>
        <v>322764</v>
      </c>
      <c r="J7" s="13">
        <v>550000</v>
      </c>
      <c r="K7" s="13"/>
    </row>
    <row r="8" spans="2:11" x14ac:dyDescent="0.25">
      <c r="B8" s="2"/>
      <c r="D8" t="s">
        <v>770</v>
      </c>
      <c r="F8" s="1" t="s">
        <v>762</v>
      </c>
      <c r="H8" s="15">
        <v>1750000</v>
      </c>
      <c r="I8" s="13">
        <v>1500000</v>
      </c>
    </row>
    <row r="9" spans="2:11" x14ac:dyDescent="0.25">
      <c r="B9" s="2"/>
      <c r="D9" t="s">
        <v>772</v>
      </c>
      <c r="F9" s="1" t="s">
        <v>762</v>
      </c>
      <c r="H9" s="7">
        <f>(H5*2)+H38</f>
        <v>445660.98560000001</v>
      </c>
    </row>
    <row r="10" spans="2:11" x14ac:dyDescent="0.25">
      <c r="B10" s="2"/>
      <c r="D10" t="s">
        <v>795</v>
      </c>
      <c r="F10" s="1" t="s">
        <v>762</v>
      </c>
      <c r="H10" s="22">
        <v>120000</v>
      </c>
    </row>
    <row r="11" spans="2:11" x14ac:dyDescent="0.25">
      <c r="B11" s="2"/>
      <c r="D11" t="s">
        <v>803</v>
      </c>
      <c r="F11" s="1" t="s">
        <v>762</v>
      </c>
      <c r="H11" s="22">
        <f>H5</f>
        <v>76000</v>
      </c>
    </row>
    <row r="12" spans="2:11" x14ac:dyDescent="0.25">
      <c r="B12" s="2"/>
      <c r="D12" t="s">
        <v>796</v>
      </c>
      <c r="F12" s="1" t="s">
        <v>762</v>
      </c>
      <c r="H12" s="22">
        <f>H5</f>
        <v>76000</v>
      </c>
    </row>
    <row r="13" spans="2:11" x14ac:dyDescent="0.25">
      <c r="B13" s="2"/>
      <c r="D13" t="s">
        <v>804</v>
      </c>
      <c r="F13" s="1" t="s">
        <v>762</v>
      </c>
      <c r="H13" s="22">
        <f>H5</f>
        <v>76000</v>
      </c>
    </row>
    <row r="15" spans="2:11" x14ac:dyDescent="0.25">
      <c r="B15" t="s">
        <v>787</v>
      </c>
    </row>
    <row r="16" spans="2:11" x14ac:dyDescent="0.25">
      <c r="B16" s="17"/>
      <c r="D16" s="8" t="s">
        <v>758</v>
      </c>
      <c r="F16" s="9" t="s">
        <v>757</v>
      </c>
      <c r="H16" s="8" t="s">
        <v>760</v>
      </c>
    </row>
    <row r="17" spans="2:8" x14ac:dyDescent="0.25">
      <c r="B17" s="18"/>
      <c r="D17" t="s">
        <v>763</v>
      </c>
      <c r="F17" s="1" t="s">
        <v>764</v>
      </c>
      <c r="H17" s="4">
        <v>1.39</v>
      </c>
    </row>
    <row r="18" spans="2:8" x14ac:dyDescent="0.25">
      <c r="B18" s="18"/>
      <c r="D18" t="s">
        <v>765</v>
      </c>
      <c r="F18" s="1" t="s">
        <v>764</v>
      </c>
      <c r="H18" s="4">
        <v>0.7</v>
      </c>
    </row>
    <row r="19" spans="2:8" x14ac:dyDescent="0.25">
      <c r="B19" s="18"/>
      <c r="D19" t="s">
        <v>766</v>
      </c>
      <c r="F19" s="1" t="s">
        <v>764</v>
      </c>
      <c r="H19" s="4">
        <f>0.84*4</f>
        <v>3.36</v>
      </c>
    </row>
    <row r="20" spans="2:8" x14ac:dyDescent="0.25">
      <c r="B20" s="18"/>
      <c r="D20" t="s">
        <v>807</v>
      </c>
      <c r="F20" s="1" t="s">
        <v>764</v>
      </c>
      <c r="H20" s="4">
        <f>H23/H25</f>
        <v>5.7603333333333326</v>
      </c>
    </row>
    <row r="21" spans="2:8" x14ac:dyDescent="0.25">
      <c r="B21" s="18"/>
      <c r="D21" t="s">
        <v>806</v>
      </c>
      <c r="F21" s="1" t="s">
        <v>764</v>
      </c>
      <c r="H21" s="23">
        <f>H24/H25</f>
        <v>42.666666666666664</v>
      </c>
    </row>
    <row r="22" spans="2:8" x14ac:dyDescent="0.25">
      <c r="B22" s="18"/>
      <c r="D22" t="s">
        <v>855</v>
      </c>
      <c r="F22" s="1" t="s">
        <v>762</v>
      </c>
      <c r="H22" s="24">
        <f>11283 +1120</f>
        <v>12403</v>
      </c>
    </row>
    <row r="23" spans="2:8" x14ac:dyDescent="0.25">
      <c r="B23" s="18"/>
      <c r="D23" t="s">
        <v>808</v>
      </c>
      <c r="F23" s="1" t="s">
        <v>762</v>
      </c>
      <c r="H23" s="23">
        <v>864.05</v>
      </c>
    </row>
    <row r="24" spans="2:8" x14ac:dyDescent="0.25">
      <c r="B24" s="18"/>
      <c r="D24" t="s">
        <v>805</v>
      </c>
      <c r="F24" s="1" t="s">
        <v>762</v>
      </c>
      <c r="H24" s="4">
        <v>6400</v>
      </c>
    </row>
    <row r="25" spans="2:8" x14ac:dyDescent="0.25">
      <c r="B25" s="18"/>
      <c r="D25" t="s">
        <v>794</v>
      </c>
      <c r="F25" s="1" t="s">
        <v>793</v>
      </c>
      <c r="H25" s="4">
        <v>150</v>
      </c>
    </row>
    <row r="26" spans="2:8" s="4" customFormat="1" x14ac:dyDescent="0.25">
      <c r="F26" s="6"/>
    </row>
    <row r="27" spans="2:8" s="4" customFormat="1" x14ac:dyDescent="0.25">
      <c r="B27" s="4" t="s">
        <v>786</v>
      </c>
      <c r="F27" s="6"/>
    </row>
    <row r="28" spans="2:8" x14ac:dyDescent="0.25">
      <c r="B28" s="10"/>
      <c r="D28" s="11" t="s">
        <v>758</v>
      </c>
      <c r="F28" s="12" t="s">
        <v>757</v>
      </c>
      <c r="H28" s="11" t="s">
        <v>760</v>
      </c>
    </row>
    <row r="29" spans="2:8" x14ac:dyDescent="0.25">
      <c r="B29" s="10"/>
      <c r="D29" t="s">
        <v>782</v>
      </c>
      <c r="F29" s="1" t="s">
        <v>764</v>
      </c>
      <c r="H29" s="23">
        <v>4.8</v>
      </c>
    </row>
    <row r="30" spans="2:8" x14ac:dyDescent="0.25">
      <c r="B30" s="10"/>
      <c r="D30" t="s">
        <v>783</v>
      </c>
      <c r="F30" s="1" t="s">
        <v>764</v>
      </c>
      <c r="H30" s="4">
        <v>23.77</v>
      </c>
    </row>
    <row r="31" spans="2:8" x14ac:dyDescent="0.25">
      <c r="B31" s="10"/>
      <c r="D31" t="s">
        <v>768</v>
      </c>
      <c r="F31" s="1" t="s">
        <v>764</v>
      </c>
      <c r="H31" s="4">
        <v>21.48</v>
      </c>
    </row>
    <row r="32" spans="2:8" x14ac:dyDescent="0.25">
      <c r="B32" s="10"/>
      <c r="D32" t="s">
        <v>811</v>
      </c>
      <c r="F32" s="1" t="s">
        <v>764</v>
      </c>
      <c r="H32" s="4">
        <f>6000/5280</f>
        <v>1.1363636363636365</v>
      </c>
    </row>
    <row r="33" spans="2:8" x14ac:dyDescent="0.25">
      <c r="B33" s="10"/>
      <c r="D33" t="s">
        <v>809</v>
      </c>
      <c r="F33" s="1" t="s">
        <v>764</v>
      </c>
      <c r="H33" s="25">
        <f>(H34*5)/5280</f>
        <v>9.9431818181818183</v>
      </c>
    </row>
    <row r="34" spans="2:8" x14ac:dyDescent="0.25">
      <c r="B34" s="10"/>
      <c r="D34" t="s">
        <v>810</v>
      </c>
      <c r="F34" s="1" t="s">
        <v>762</v>
      </c>
      <c r="H34" s="22">
        <v>10500</v>
      </c>
    </row>
    <row r="36" spans="2:8" x14ac:dyDescent="0.25">
      <c r="B36" t="s">
        <v>785</v>
      </c>
    </row>
    <row r="37" spans="2:8" x14ac:dyDescent="0.25">
      <c r="B37" s="19"/>
      <c r="D37" s="20" t="s">
        <v>758</v>
      </c>
      <c r="F37" s="21" t="s">
        <v>757</v>
      </c>
      <c r="H37" s="20" t="s">
        <v>760</v>
      </c>
    </row>
    <row r="38" spans="2:8" x14ac:dyDescent="0.25">
      <c r="B38" s="19"/>
      <c r="D38" t="s">
        <v>784</v>
      </c>
      <c r="F38" s="1" t="s">
        <v>762</v>
      </c>
      <c r="H38" s="7">
        <f>5280*((0.76*H6)+(0.24*H7))</f>
        <v>293660.98560000001</v>
      </c>
    </row>
    <row r="39" spans="2:8" x14ac:dyDescent="0.25">
      <c r="B39" s="19"/>
      <c r="D39" t="s">
        <v>780</v>
      </c>
      <c r="F39" s="1" t="s">
        <v>778</v>
      </c>
      <c r="H39">
        <f>AVERAGE(Main!H:H)/2</f>
        <v>2.0179448333333339</v>
      </c>
    </row>
    <row r="40" spans="2:8" x14ac:dyDescent="0.25">
      <c r="B4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6B67-1277-4AC2-B778-A2CC1FF54F59}">
  <dimension ref="A1:AW301"/>
  <sheetViews>
    <sheetView tabSelected="1" zoomScale="70" zoomScaleNormal="70" workbookViewId="0">
      <pane xSplit="2" ySplit="1" topLeftCell="AF2" activePane="bottomRight" state="frozen"/>
      <selection pane="topRight" activeCell="C1" sqref="C1"/>
      <selection pane="bottomLeft" activeCell="A2" sqref="A2"/>
      <selection pane="bottomRight" activeCell="AV1" sqref="AV1:AW1048576"/>
    </sheetView>
  </sheetViews>
  <sheetFormatPr defaultRowHeight="15" x14ac:dyDescent="0.25"/>
  <cols>
    <col min="1" max="1" width="17.85546875" style="4" bestFit="1" customWidth="1"/>
    <col min="2" max="2" width="14.42578125" style="4" bestFit="1" customWidth="1"/>
    <col min="3" max="3" width="22.28515625" style="4" bestFit="1" customWidth="1"/>
    <col min="4" max="4" width="14.85546875" style="4" customWidth="1"/>
    <col min="5" max="5" width="15.42578125" style="4" customWidth="1"/>
    <col min="6" max="6" width="16.85546875" style="4" customWidth="1"/>
    <col min="7" max="7" width="20.5703125" style="4" customWidth="1"/>
    <col min="8" max="9" width="32.140625" style="4" customWidth="1"/>
    <col min="10" max="10" width="30.7109375" style="4" bestFit="1" customWidth="1"/>
    <col min="11" max="11" width="21.85546875" style="4" customWidth="1"/>
    <col min="12" max="12" width="13.5703125" style="4" bestFit="1" customWidth="1"/>
    <col min="13" max="13" width="23.5703125" style="4" bestFit="1" customWidth="1"/>
    <col min="14" max="14" width="16.140625" style="4" customWidth="1"/>
    <col min="15" max="15" width="8.42578125" style="4" customWidth="1"/>
    <col min="16" max="16" width="9.42578125" style="4" customWidth="1"/>
    <col min="17" max="17" width="18.140625" style="4" customWidth="1"/>
    <col min="18" max="19" width="43.5703125" style="4" customWidth="1"/>
    <col min="20" max="23" width="46.85546875" style="4" customWidth="1"/>
    <col min="24" max="26" width="47.5703125" style="4" customWidth="1"/>
    <col min="27" max="27" width="52.140625" style="4" customWidth="1"/>
    <col min="28" max="28" width="46.42578125" style="4" customWidth="1"/>
    <col min="29" max="29" width="60.140625" style="4" customWidth="1"/>
    <col min="30" max="30" width="55.85546875" style="4" customWidth="1"/>
    <col min="31" max="31" width="44.5703125" style="4" customWidth="1"/>
    <col min="32" max="32" width="66.5703125" style="4" customWidth="1"/>
    <col min="33" max="33" width="32.42578125" style="4" customWidth="1"/>
    <col min="34" max="34" width="29.140625" style="4" customWidth="1"/>
    <col min="35" max="35" width="19" style="4" customWidth="1"/>
    <col min="36" max="36" width="25.28515625" style="4" bestFit="1" customWidth="1"/>
    <col min="37" max="37" width="18.85546875" style="4" customWidth="1"/>
    <col min="38" max="38" width="44.5703125" style="4" customWidth="1"/>
    <col min="39" max="39" width="24.140625" style="4" bestFit="1" customWidth="1"/>
    <col min="40" max="40" width="40.140625" style="4" bestFit="1" customWidth="1"/>
    <col min="41" max="41" width="15.140625" style="4" bestFit="1" customWidth="1"/>
    <col min="42" max="42" width="19.5703125" style="4" bestFit="1" customWidth="1"/>
    <col min="43" max="43" width="26.7109375" style="4" bestFit="1" customWidth="1"/>
    <col min="44" max="44" width="15.42578125" style="4" bestFit="1" customWidth="1"/>
    <col min="45" max="46" width="15.42578125" style="35" customWidth="1"/>
    <col min="47" max="47" width="21.5703125" style="4" bestFit="1" customWidth="1"/>
    <col min="48" max="48" width="18.7109375" style="4" customWidth="1"/>
    <col min="49" max="49" width="15.5703125" style="4" customWidth="1"/>
  </cols>
  <sheetData>
    <row r="1" spans="1:49" x14ac:dyDescent="0.25">
      <c r="A1" s="6" t="s">
        <v>0</v>
      </c>
      <c r="B1" s="6" t="s">
        <v>1</v>
      </c>
      <c r="C1" s="6" t="s">
        <v>797</v>
      </c>
      <c r="D1" s="6" t="s">
        <v>2</v>
      </c>
      <c r="E1" s="6" t="s">
        <v>747</v>
      </c>
      <c r="F1" s="6" t="s">
        <v>748</v>
      </c>
      <c r="G1" s="6" t="s">
        <v>749</v>
      </c>
      <c r="H1" s="6" t="s">
        <v>779</v>
      </c>
      <c r="I1" s="6" t="s">
        <v>800</v>
      </c>
      <c r="J1" s="6" t="s">
        <v>799</v>
      </c>
      <c r="K1" s="6" t="s">
        <v>3</v>
      </c>
      <c r="L1" s="6" t="s">
        <v>4</v>
      </c>
      <c r="M1" s="6" t="s">
        <v>798</v>
      </c>
      <c r="N1" s="6" t="s">
        <v>5</v>
      </c>
      <c r="O1" s="6" t="s">
        <v>6</v>
      </c>
      <c r="P1" s="6" t="s">
        <v>7</v>
      </c>
      <c r="Q1" s="6" t="s">
        <v>8</v>
      </c>
      <c r="R1" s="6" t="s">
        <v>9</v>
      </c>
      <c r="S1" s="6" t="s">
        <v>770</v>
      </c>
      <c r="T1" s="6" t="s">
        <v>777</v>
      </c>
      <c r="U1" s="27" t="s">
        <v>781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14</v>
      </c>
      <c r="AA1" s="6" t="s">
        <v>15</v>
      </c>
      <c r="AB1" s="6" t="s">
        <v>13</v>
      </c>
      <c r="AC1" s="6" t="s">
        <v>776</v>
      </c>
      <c r="AD1" s="6" t="s">
        <v>16</v>
      </c>
      <c r="AE1" s="6" t="s">
        <v>17</v>
      </c>
      <c r="AF1" s="6" t="s">
        <v>18</v>
      </c>
      <c r="AG1" s="4" t="s">
        <v>19</v>
      </c>
      <c r="AH1" s="4" t="s">
        <v>20</v>
      </c>
      <c r="AI1" s="4" t="s">
        <v>21</v>
      </c>
      <c r="AJ1" s="4" t="s">
        <v>854</v>
      </c>
      <c r="AK1" s="4" t="s">
        <v>22</v>
      </c>
      <c r="AL1" s="4" t="s">
        <v>23</v>
      </c>
      <c r="AM1" s="4" t="s">
        <v>801</v>
      </c>
      <c r="AN1" s="4" t="s">
        <v>795</v>
      </c>
      <c r="AO1" s="4" t="s">
        <v>802</v>
      </c>
      <c r="AP1" s="4" t="s">
        <v>761</v>
      </c>
      <c r="AQ1" s="4" t="s">
        <v>771</v>
      </c>
      <c r="AR1" s="4" t="s">
        <v>772</v>
      </c>
      <c r="AS1" s="35" t="s">
        <v>860</v>
      </c>
      <c r="AT1" s="35" t="s">
        <v>861</v>
      </c>
      <c r="AU1" s="4" t="s">
        <v>773</v>
      </c>
    </row>
    <row r="2" spans="1:49" x14ac:dyDescent="0.25">
      <c r="A2" s="4" t="s">
        <v>157</v>
      </c>
      <c r="B2" s="4">
        <v>13423</v>
      </c>
      <c r="C2" s="4" t="s">
        <v>858</v>
      </c>
      <c r="D2" s="4" t="s">
        <v>158</v>
      </c>
      <c r="E2" s="4">
        <v>1312</v>
      </c>
      <c r="F2" s="4">
        <v>446</v>
      </c>
      <c r="G2" s="4">
        <f t="shared" ref="G2:G65" si="0">E2-F2</f>
        <v>866</v>
      </c>
      <c r="H2" s="4">
        <v>3.7059000000000006</v>
      </c>
      <c r="I2" s="4">
        <f>3</f>
        <v>3</v>
      </c>
      <c r="J2" s="4">
        <f>CEILING(G2/Assumptions!$H$4,1)</f>
        <v>3</v>
      </c>
      <c r="K2" s="4" t="s">
        <v>157</v>
      </c>
      <c r="L2" s="4">
        <v>13006</v>
      </c>
      <c r="M2" s="4" t="s">
        <v>857</v>
      </c>
      <c r="N2" s="4" t="s">
        <v>159</v>
      </c>
      <c r="O2" s="4">
        <v>56</v>
      </c>
      <c r="P2" s="4" t="s">
        <v>156</v>
      </c>
      <c r="Q2" s="4">
        <v>1</v>
      </c>
      <c r="R2" s="4" t="s">
        <v>29</v>
      </c>
      <c r="S2" s="4" t="str">
        <f>IF(AL2="Group 3: Requires transformer upgrade",CONCATENATE(K2, " transformer upgrade"), IF(AND(AL2="Group 4: Requires multiple FLISR ties",U2&lt;=Assumptions!H$39),CONCATENATE(K2, " transformer upgrade"), "No transformer upgrade"))</f>
        <v>No transformer upgrade</v>
      </c>
      <c r="T2" s="4">
        <v>28</v>
      </c>
      <c r="U2" s="4">
        <v>8.9047633848438537</v>
      </c>
      <c r="V2" s="4">
        <v>0</v>
      </c>
      <c r="W2" s="4">
        <v>0</v>
      </c>
      <c r="X2" s="28">
        <v>0.8978525631481481</v>
      </c>
      <c r="Y2" s="4" t="s">
        <v>137</v>
      </c>
      <c r="Z2" s="4">
        <v>484.84038409999999</v>
      </c>
      <c r="AA2" s="28">
        <v>0.8978525631481481</v>
      </c>
      <c r="AB2" s="4" t="s">
        <v>137</v>
      </c>
      <c r="AC2" s="4">
        <f t="shared" ref="AC2:AC65" si="1">(AD2*SQRT(3)*13.2*1000)/(1000*1000)</f>
        <v>11.084939960455806</v>
      </c>
      <c r="AD2" s="4">
        <v>484.84038409999999</v>
      </c>
      <c r="AE2" s="4">
        <v>540</v>
      </c>
      <c r="AF2" s="4">
        <v>0.8978525631481481</v>
      </c>
      <c r="AG2" s="4">
        <v>0</v>
      </c>
      <c r="AH2" s="4" t="s">
        <v>138</v>
      </c>
      <c r="AI2" s="4">
        <v>0</v>
      </c>
      <c r="AJ2" s="4">
        <f>IF(AI2&lt;&gt;0,COUNTIF(Capacitors!A:A,L2),0)</f>
        <v>0</v>
      </c>
      <c r="AK2" s="4">
        <v>0</v>
      </c>
      <c r="AL2" s="4" t="s">
        <v>856</v>
      </c>
      <c r="AM2" s="29">
        <f>Assumptions!H$11+Assumptions!H$12+Assumptions!H$13</f>
        <v>228000</v>
      </c>
      <c r="AN2" s="29">
        <f>IFERROR(IF(C2="RelayElectromechanical",Assumptions!H$10,0),Assumptions!H$10)+IFERROR(IF(M2="RelayElectromechanical",Assumptions!H$10,0),Assumptions!H$10)</f>
        <v>120000</v>
      </c>
      <c r="AO2" s="30">
        <f>J2*Assumptions!$H$5</f>
        <v>228000</v>
      </c>
      <c r="AP2" s="30">
        <f>(AI2*5280*Assumptions!$H$6)+(AK2*5280*Assumptions!$H$7)+(AJ2*Assumptions!H$22)</f>
        <v>0</v>
      </c>
      <c r="AQ2" s="29">
        <f t="shared" ref="AQ2:AQ65" si="2">IF(S2="No transformer upgrade", 0, 1750000)</f>
        <v>0</v>
      </c>
      <c r="AR2" s="29">
        <f>IF(AL2="Group 4: Requires multiple FLISR ties", Assumptions!$H$9,0)</f>
        <v>0</v>
      </c>
      <c r="AS2" s="36"/>
      <c r="AT2" s="36"/>
      <c r="AU2" s="30">
        <f t="shared" ref="AU2:AU65" si="3">SUM(AM2:AR2)</f>
        <v>576000</v>
      </c>
      <c r="AV2" s="31"/>
      <c r="AW2" s="32"/>
    </row>
    <row r="3" spans="1:49" x14ac:dyDescent="0.25">
      <c r="A3" s="4" t="s">
        <v>308</v>
      </c>
      <c r="B3" s="4">
        <v>13853</v>
      </c>
      <c r="C3" s="4" t="s">
        <v>857</v>
      </c>
      <c r="D3" s="4" t="s">
        <v>309</v>
      </c>
      <c r="E3" s="4">
        <v>1429</v>
      </c>
      <c r="F3" s="4">
        <v>323</v>
      </c>
      <c r="G3" s="4">
        <f t="shared" si="0"/>
        <v>1106</v>
      </c>
      <c r="H3" s="4">
        <v>6.6029000000000009</v>
      </c>
      <c r="I3" s="4">
        <f>3</f>
        <v>3</v>
      </c>
      <c r="J3" s="4">
        <f>CEILING(G3/Assumptions!$H$4,1)</f>
        <v>4</v>
      </c>
      <c r="K3" s="4" t="s">
        <v>310</v>
      </c>
      <c r="L3" s="4">
        <v>13010</v>
      </c>
      <c r="M3" s="4" t="s">
        <v>857</v>
      </c>
      <c r="N3" s="4" t="s">
        <v>311</v>
      </c>
      <c r="O3" s="4">
        <v>17</v>
      </c>
      <c r="P3" s="4" t="s">
        <v>312</v>
      </c>
      <c r="Q3" s="4">
        <v>3</v>
      </c>
      <c r="R3" s="4" t="s">
        <v>29</v>
      </c>
      <c r="S3" s="4" t="str">
        <f>IF(AL3="Group 3: Requires transformer upgrade",CONCATENATE(K3, " transformer upgrade"), IF(AND(AL3="Group 4: Requires multiple FLISR ties",U3&lt;=Assumptions!H$39),CONCATENATE(K3, " transformer upgrade"), "No transformer upgrade"))</f>
        <v>No transformer upgrade</v>
      </c>
      <c r="T3" s="4">
        <v>22.4</v>
      </c>
      <c r="U3" s="4">
        <v>17.026207415020597</v>
      </c>
      <c r="V3" s="4">
        <v>0</v>
      </c>
      <c r="W3" s="4">
        <v>0</v>
      </c>
      <c r="X3" s="28">
        <v>1.0938732861281482</v>
      </c>
      <c r="Y3" s="4" t="s">
        <v>137</v>
      </c>
      <c r="Z3" s="4">
        <v>590.6915745092</v>
      </c>
      <c r="AA3" s="28">
        <v>1.0938746564212962</v>
      </c>
      <c r="AB3" s="4" t="s">
        <v>137</v>
      </c>
      <c r="AC3" s="4">
        <f t="shared" si="1"/>
        <v>13.505040123935746</v>
      </c>
      <c r="AD3" s="4">
        <v>590.69231446749995</v>
      </c>
      <c r="AE3" s="4">
        <v>540</v>
      </c>
      <c r="AF3" s="28">
        <v>1.0938746564212962</v>
      </c>
      <c r="AG3" s="4">
        <v>0</v>
      </c>
      <c r="AH3" s="4" t="s">
        <v>138</v>
      </c>
      <c r="AI3" s="4">
        <v>0</v>
      </c>
      <c r="AJ3" s="4">
        <f>IF(AI3&lt;&gt;0,COUNTIF(Capacitors!A:A,L3),0)</f>
        <v>0</v>
      </c>
      <c r="AK3" s="4">
        <v>0</v>
      </c>
      <c r="AL3" s="4" t="s">
        <v>139</v>
      </c>
      <c r="AM3" s="29">
        <f>Assumptions!H$11+Assumptions!H$12+Assumptions!H$13</f>
        <v>228000</v>
      </c>
      <c r="AN3" s="29">
        <f>IFERROR(IF(C3="RelayElectromechanical",Assumptions!H$10,0),Assumptions!H$10)+IFERROR(IF(M3="RelayElectromechanical",Assumptions!H$10,0),Assumptions!H$10)</f>
        <v>0</v>
      </c>
      <c r="AO3" s="30">
        <f>J3*Assumptions!$H$5</f>
        <v>304000</v>
      </c>
      <c r="AP3" s="30">
        <f>(AI3*5280*Assumptions!$H$6)+(AK3*5280*Assumptions!$H$7)+(AJ3*Assumptions!H$22)</f>
        <v>0</v>
      </c>
      <c r="AQ3" s="29">
        <f t="shared" si="2"/>
        <v>0</v>
      </c>
      <c r="AR3" s="29">
        <f>IF(AL3="Group 4: Requires multiple FLISR ties", Assumptions!$H$9,0)</f>
        <v>445660.98560000001</v>
      </c>
      <c r="AS3" s="36"/>
      <c r="AT3" s="36"/>
      <c r="AU3" s="30">
        <f t="shared" si="3"/>
        <v>977660.98560000001</v>
      </c>
      <c r="AV3" s="31"/>
      <c r="AW3" s="32"/>
    </row>
    <row r="4" spans="1:49" x14ac:dyDescent="0.25">
      <c r="A4" s="4" t="s">
        <v>308</v>
      </c>
      <c r="B4" s="4">
        <v>13850</v>
      </c>
      <c r="C4" s="4" t="s">
        <v>858</v>
      </c>
      <c r="D4" s="4" t="s">
        <v>332</v>
      </c>
      <c r="E4" s="4">
        <v>897</v>
      </c>
      <c r="F4" s="4">
        <v>244</v>
      </c>
      <c r="G4" s="4">
        <f t="shared" si="0"/>
        <v>653</v>
      </c>
      <c r="H4" s="4">
        <v>3.0790000000000002</v>
      </c>
      <c r="I4" s="4">
        <f>3</f>
        <v>3</v>
      </c>
      <c r="J4" s="4">
        <f>CEILING(G4/Assumptions!$H$4,1)</f>
        <v>2</v>
      </c>
      <c r="K4" s="4" t="s">
        <v>333</v>
      </c>
      <c r="L4" s="4">
        <v>13011</v>
      </c>
      <c r="M4" s="4" t="s">
        <v>857</v>
      </c>
      <c r="N4" s="4" t="s">
        <v>334</v>
      </c>
      <c r="O4" s="4">
        <v>136</v>
      </c>
      <c r="P4" s="4" t="s">
        <v>312</v>
      </c>
      <c r="Q4" s="4">
        <v>1</v>
      </c>
      <c r="R4" s="4" t="s">
        <v>29</v>
      </c>
      <c r="S4" s="4" t="str">
        <f>IF(AL4="Group 3: Requires transformer upgrade",CONCATENATE(K4, " transformer upgrade"), IF(AND(AL4="Group 4: Requires multiple FLISR ties",U4&lt;=Assumptions!H$39),CONCATENATE(K4, " transformer upgrade"), "No transformer upgrade"))</f>
        <v>No transformer upgrade</v>
      </c>
      <c r="T4" s="4">
        <v>28</v>
      </c>
      <c r="U4" s="4">
        <v>10.349709450550115</v>
      </c>
      <c r="V4" s="4">
        <v>0</v>
      </c>
      <c r="W4" s="4">
        <v>0</v>
      </c>
      <c r="X4" s="28">
        <v>0.89573001227741944</v>
      </c>
      <c r="Y4" s="4" t="s">
        <v>143</v>
      </c>
      <c r="Z4" s="4">
        <v>277.67630380600002</v>
      </c>
      <c r="AA4" s="28">
        <v>0.89573001227741944</v>
      </c>
      <c r="AB4" s="4" t="s">
        <v>143</v>
      </c>
      <c r="AC4" s="4">
        <f t="shared" si="1"/>
        <v>6.348532954498987</v>
      </c>
      <c r="AD4" s="4">
        <v>277.67630380600002</v>
      </c>
      <c r="AE4" s="4">
        <v>310</v>
      </c>
      <c r="AF4" s="4">
        <v>0.89573001227741944</v>
      </c>
      <c r="AG4" s="4">
        <v>0</v>
      </c>
      <c r="AH4" s="4" t="s">
        <v>138</v>
      </c>
      <c r="AI4" s="4">
        <v>0</v>
      </c>
      <c r="AJ4" s="4">
        <f>IF(AI4&lt;&gt;0,COUNTIF(Capacitors!A:A,L4),0)</f>
        <v>0</v>
      </c>
      <c r="AK4" s="4">
        <v>0</v>
      </c>
      <c r="AL4" s="4" t="s">
        <v>856</v>
      </c>
      <c r="AM4" s="29">
        <f>Assumptions!H$11+Assumptions!H$12+Assumptions!H$13</f>
        <v>228000</v>
      </c>
      <c r="AN4" s="29">
        <f>IFERROR(IF(C4="RelayElectromechanical",Assumptions!H$10,0),Assumptions!H$10)+IFERROR(IF(M4="RelayElectromechanical",Assumptions!H$10,0),Assumptions!H$10)</f>
        <v>120000</v>
      </c>
      <c r="AO4" s="30">
        <f>J4*Assumptions!$H$5</f>
        <v>152000</v>
      </c>
      <c r="AP4" s="30">
        <f>(AI4*5280*Assumptions!$H$6)+(AK4*5280*Assumptions!$H$7)+(AJ4*Assumptions!H$22)</f>
        <v>0</v>
      </c>
      <c r="AQ4" s="29">
        <f t="shared" si="2"/>
        <v>0</v>
      </c>
      <c r="AR4" s="29">
        <f>IF(AL4="Group 4: Requires multiple FLISR ties", Assumptions!$H$9,0)</f>
        <v>0</v>
      </c>
      <c r="AS4" s="36"/>
      <c r="AT4" s="36"/>
      <c r="AU4" s="30">
        <f t="shared" si="3"/>
        <v>500000</v>
      </c>
      <c r="AV4" s="31"/>
      <c r="AW4" s="32"/>
    </row>
    <row r="5" spans="1:49" x14ac:dyDescent="0.25">
      <c r="A5" s="4" t="s">
        <v>353</v>
      </c>
      <c r="B5" s="4">
        <v>13020</v>
      </c>
      <c r="C5" s="4" t="s">
        <v>857</v>
      </c>
      <c r="D5" s="4" t="s">
        <v>365</v>
      </c>
      <c r="E5" s="4">
        <v>2991</v>
      </c>
      <c r="F5" s="4">
        <v>417</v>
      </c>
      <c r="G5" s="4">
        <f t="shared" si="0"/>
        <v>2574</v>
      </c>
      <c r="H5" s="4">
        <v>4.5140000000000002</v>
      </c>
      <c r="I5" s="4">
        <f>3</f>
        <v>3</v>
      </c>
      <c r="J5" s="4">
        <f>CEILING(G5/Assumptions!$H$4,1)</f>
        <v>8</v>
      </c>
      <c r="K5" s="4" t="s">
        <v>353</v>
      </c>
      <c r="L5" s="4">
        <v>13017</v>
      </c>
      <c r="M5" s="4" t="s">
        <v>857</v>
      </c>
      <c r="N5" s="4" t="s">
        <v>366</v>
      </c>
      <c r="O5" s="4">
        <v>1</v>
      </c>
      <c r="P5" s="4" t="s">
        <v>357</v>
      </c>
      <c r="Q5" s="4">
        <v>1</v>
      </c>
      <c r="R5" s="4" t="s">
        <v>791</v>
      </c>
      <c r="S5" s="4" t="str">
        <f>IF(AL5="Group 3: Requires transformer upgrade",CONCATENATE(K5, " transformer upgrade"), IF(AND(AL5="Group 4: Requires multiple FLISR ties",U5&lt;=Assumptions!H$39),CONCATENATE(K5, " transformer upgrade"), "No transformer upgrade"))</f>
        <v>No transformer upgrade</v>
      </c>
      <c r="T5" s="4">
        <v>28</v>
      </c>
      <c r="U5" s="4">
        <v>2.1715890755006022</v>
      </c>
      <c r="V5" s="4">
        <v>0</v>
      </c>
      <c r="W5" s="4">
        <v>0</v>
      </c>
      <c r="X5" s="28">
        <v>1.2481143549557407</v>
      </c>
      <c r="Y5" s="4" t="s">
        <v>137</v>
      </c>
      <c r="Z5" s="4">
        <v>673.98175167609998</v>
      </c>
      <c r="AA5" s="28">
        <v>1.2481143557166667</v>
      </c>
      <c r="AB5" s="4" t="s">
        <v>137</v>
      </c>
      <c r="AC5" s="4">
        <f t="shared" si="1"/>
        <v>15.40929242145447</v>
      </c>
      <c r="AD5" s="4">
        <v>673.98175208700002</v>
      </c>
      <c r="AE5" s="4">
        <v>540</v>
      </c>
      <c r="AF5" s="28">
        <v>1.2481143557166667</v>
      </c>
      <c r="AG5" s="4">
        <v>0</v>
      </c>
      <c r="AH5" s="4" t="s">
        <v>138</v>
      </c>
      <c r="AI5" s="4">
        <v>0</v>
      </c>
      <c r="AJ5" s="4">
        <f>IF(AI5&lt;&gt;0,COUNTIF(Capacitors!A:A,L5),0)</f>
        <v>0</v>
      </c>
      <c r="AK5" s="4">
        <v>0</v>
      </c>
      <c r="AL5" s="4" t="s">
        <v>139</v>
      </c>
      <c r="AM5" s="29">
        <f>Assumptions!H$11+Assumptions!H$12+Assumptions!H$13</f>
        <v>228000</v>
      </c>
      <c r="AN5" s="29">
        <f>IFERROR(IF(C5="RelayElectromechanical",Assumptions!H$10,0),Assumptions!H$10)+IFERROR(IF(M5="RelayElectromechanical",Assumptions!H$10,0),Assumptions!H$10)</f>
        <v>0</v>
      </c>
      <c r="AO5" s="30">
        <f>J5*Assumptions!$H$5</f>
        <v>608000</v>
      </c>
      <c r="AP5" s="30">
        <f>(AI5*5280*Assumptions!$H$6)+(AK5*5280*Assumptions!$H$7)+(AJ5*Assumptions!H$22)</f>
        <v>0</v>
      </c>
      <c r="AQ5" s="29">
        <f t="shared" si="2"/>
        <v>0</v>
      </c>
      <c r="AR5" s="29">
        <f>IF(AL5="Group 4: Requires multiple FLISR ties", Assumptions!$H$9,0)</f>
        <v>445660.98560000001</v>
      </c>
      <c r="AS5" s="36"/>
      <c r="AT5" s="36"/>
      <c r="AU5" s="30">
        <f t="shared" si="3"/>
        <v>1281660.9856</v>
      </c>
      <c r="AV5" s="31"/>
      <c r="AW5" s="32"/>
    </row>
    <row r="6" spans="1:49" x14ac:dyDescent="0.25">
      <c r="A6" s="4" t="s">
        <v>39</v>
      </c>
      <c r="B6" s="4">
        <v>13420</v>
      </c>
      <c r="C6" s="4" t="s">
        <v>857</v>
      </c>
      <c r="D6" s="4" t="s">
        <v>46</v>
      </c>
      <c r="E6" s="4">
        <v>2030</v>
      </c>
      <c r="F6" s="4">
        <v>300</v>
      </c>
      <c r="G6" s="4">
        <f t="shared" si="0"/>
        <v>1730</v>
      </c>
      <c r="H6" s="4">
        <v>5.9986000000000006</v>
      </c>
      <c r="I6" s="4">
        <f>3</f>
        <v>3</v>
      </c>
      <c r="J6" s="4">
        <f>CEILING(G6/Assumptions!$H$4,1)</f>
        <v>5</v>
      </c>
      <c r="K6" s="4" t="s">
        <v>37</v>
      </c>
      <c r="L6" s="4">
        <v>13021</v>
      </c>
      <c r="M6" s="4" t="s">
        <v>857</v>
      </c>
      <c r="N6" s="4">
        <v>92006609</v>
      </c>
      <c r="O6" s="4">
        <v>26</v>
      </c>
      <c r="P6" s="4" t="s">
        <v>26</v>
      </c>
      <c r="Q6" s="4">
        <v>1</v>
      </c>
      <c r="R6" s="4" t="s">
        <v>29</v>
      </c>
      <c r="S6" s="4" t="str">
        <f>IF(AL6="Group 3: Requires transformer upgrade",CONCATENATE(K6, " transformer upgrade"), IF(AND(AL6="Group 4: Requires multiple FLISR ties",U6&lt;=Assumptions!H$39),CONCATENATE(K6, " transformer upgrade"), "No transformer upgrade"))</f>
        <v>No transformer upgrade</v>
      </c>
      <c r="T6" s="4">
        <v>37</v>
      </c>
      <c r="U6" s="4">
        <v>15.716767522690546</v>
      </c>
      <c r="V6" s="4">
        <v>0</v>
      </c>
      <c r="W6" s="4">
        <v>0</v>
      </c>
      <c r="X6" s="28">
        <v>1.414714083712439</v>
      </c>
      <c r="Y6" s="4" t="s">
        <v>144</v>
      </c>
      <c r="Z6" s="4">
        <v>580.03277432209995</v>
      </c>
      <c r="AA6" s="28">
        <v>1.0731685325627778</v>
      </c>
      <c r="AB6" s="4" t="s">
        <v>137</v>
      </c>
      <c r="AC6" s="4">
        <f t="shared" si="1"/>
        <v>13.249401114585869</v>
      </c>
      <c r="AD6" s="4">
        <v>579.51100758389998</v>
      </c>
      <c r="AE6" s="4">
        <v>540</v>
      </c>
      <c r="AF6" s="28">
        <v>1.0731685325627778</v>
      </c>
      <c r="AG6" s="4">
        <v>0.79962121212121207</v>
      </c>
      <c r="AH6" s="4" t="s">
        <v>138</v>
      </c>
      <c r="AI6" s="4">
        <v>0.79962121212121207</v>
      </c>
      <c r="AJ6" s="4">
        <f>IF(AI6&lt;&gt;0,COUNTIF(Capacitors!A:A,L6),0)</f>
        <v>1</v>
      </c>
      <c r="AK6" s="4">
        <v>0</v>
      </c>
      <c r="AL6" s="4" t="s">
        <v>139</v>
      </c>
      <c r="AM6" s="29">
        <f>Assumptions!H$11+Assumptions!H$12+Assumptions!H$13</f>
        <v>228000</v>
      </c>
      <c r="AN6" s="29">
        <f>IFERROR(IF(C6="RelayElectromechanical",Assumptions!H$10,0),Assumptions!H$10)+IFERROR(IF(M6="RelayElectromechanical",Assumptions!H$10,0),Assumptions!H$10)</f>
        <v>0</v>
      </c>
      <c r="AO6" s="30">
        <f>J6*Assumptions!$H$5</f>
        <v>380000</v>
      </c>
      <c r="AP6" s="30">
        <f>(AI6*5280*Assumptions!$H$6)+(AK6*5280*Assumptions!$H$7)+(AJ6*Assumptions!H$22)</f>
        <v>239871.69399999999</v>
      </c>
      <c r="AQ6" s="29">
        <f t="shared" si="2"/>
        <v>0</v>
      </c>
      <c r="AR6" s="29">
        <f>IF(AL6="Group 4: Requires multiple FLISR ties", Assumptions!$H$9,0)</f>
        <v>445660.98560000001</v>
      </c>
      <c r="AS6" s="36"/>
      <c r="AT6" s="36"/>
      <c r="AU6" s="30">
        <f t="shared" si="3"/>
        <v>1293532.6795999999</v>
      </c>
      <c r="AV6" s="31"/>
      <c r="AW6" s="32"/>
    </row>
    <row r="7" spans="1:49" x14ac:dyDescent="0.25">
      <c r="A7" s="4" t="s">
        <v>65</v>
      </c>
      <c r="B7" s="4">
        <v>13187</v>
      </c>
      <c r="C7" s="4" t="s">
        <v>857</v>
      </c>
      <c r="D7" s="4" t="s">
        <v>66</v>
      </c>
      <c r="E7" s="4">
        <v>1345</v>
      </c>
      <c r="F7" s="4">
        <v>415</v>
      </c>
      <c r="G7" s="4">
        <f t="shared" si="0"/>
        <v>930</v>
      </c>
      <c r="H7" s="4">
        <v>3.3636999999999997</v>
      </c>
      <c r="I7" s="4">
        <f>3</f>
        <v>3</v>
      </c>
      <c r="J7" s="4">
        <f>CEILING(G7/Assumptions!$H$4,1)</f>
        <v>3</v>
      </c>
      <c r="K7" s="4" t="s">
        <v>37</v>
      </c>
      <c r="L7" s="4">
        <v>13021</v>
      </c>
      <c r="M7" s="4" t="s">
        <v>857</v>
      </c>
      <c r="N7" s="4">
        <v>60126794</v>
      </c>
      <c r="O7" s="4">
        <v>237</v>
      </c>
      <c r="P7" s="4" t="s">
        <v>26</v>
      </c>
      <c r="Q7" s="4">
        <v>2</v>
      </c>
      <c r="R7" s="4" t="s">
        <v>29</v>
      </c>
      <c r="S7" s="4" t="str">
        <f>IF(AL7="Group 3: Requires transformer upgrade",CONCATENATE(K7, " transformer upgrade"), IF(AND(AL7="Group 4: Requires multiple FLISR ties",U7&lt;=Assumptions!H$39),CONCATENATE(K7, " transformer upgrade"), "No transformer upgrade"))</f>
        <v>No transformer upgrade</v>
      </c>
      <c r="T7" s="4">
        <v>37</v>
      </c>
      <c r="U7" s="4">
        <v>15.716767522690546</v>
      </c>
      <c r="V7" s="4">
        <v>0</v>
      </c>
      <c r="W7" s="4">
        <v>0</v>
      </c>
      <c r="X7" s="28">
        <v>1.2268745209900001</v>
      </c>
      <c r="Y7" s="4" t="s">
        <v>144</v>
      </c>
      <c r="Z7" s="4">
        <v>503.01855360590002</v>
      </c>
      <c r="AA7" s="28">
        <v>0.93060797240888893</v>
      </c>
      <c r="AB7" s="4" t="s">
        <v>137</v>
      </c>
      <c r="AC7" s="4">
        <f t="shared" si="1"/>
        <v>11.489340148123988</v>
      </c>
      <c r="AD7" s="4">
        <v>502.52830510080003</v>
      </c>
      <c r="AE7" s="4">
        <v>540</v>
      </c>
      <c r="AF7" s="28">
        <v>0.93060797240888893</v>
      </c>
      <c r="AG7" s="4">
        <v>0.78295454545454546</v>
      </c>
      <c r="AH7" s="4" t="s">
        <v>138</v>
      </c>
      <c r="AI7" s="4">
        <v>0.78295454545454546</v>
      </c>
      <c r="AJ7" s="4">
        <f>IF(AI7&lt;&gt;0,COUNTIF(Capacitors!A:A,L7),0)</f>
        <v>1</v>
      </c>
      <c r="AK7" s="4">
        <v>0</v>
      </c>
      <c r="AL7" s="4" t="s">
        <v>139</v>
      </c>
      <c r="AM7" s="29">
        <f>Assumptions!H$11+Assumptions!H$12+Assumptions!H$13</f>
        <v>228000</v>
      </c>
      <c r="AN7" s="29">
        <f>IFERROR(IF(C7="RelayElectromechanical",Assumptions!H$10,0),Assumptions!H$10)+IFERROR(IF(M7="RelayElectromechanical",Assumptions!H$10,0),Assumptions!H$10)</f>
        <v>0</v>
      </c>
      <c r="AO7" s="30">
        <f>J7*Assumptions!$H$5</f>
        <v>228000</v>
      </c>
      <c r="AP7" s="30">
        <f>(AI7*5280*Assumptions!$H$6)+(AK7*5280*Assumptions!$H$7)+(AJ7*Assumptions!H$22)</f>
        <v>235130.51799999998</v>
      </c>
      <c r="AQ7" s="29">
        <f t="shared" si="2"/>
        <v>0</v>
      </c>
      <c r="AR7" s="29">
        <f>IF(AL7="Group 4: Requires multiple FLISR ties", Assumptions!$H$9,0)</f>
        <v>445660.98560000001</v>
      </c>
      <c r="AS7" s="36"/>
      <c r="AT7" s="36"/>
      <c r="AU7" s="30">
        <f t="shared" si="3"/>
        <v>1136791.5035999999</v>
      </c>
      <c r="AV7" s="31"/>
      <c r="AW7" s="32"/>
    </row>
    <row r="8" spans="1:49" x14ac:dyDescent="0.25">
      <c r="A8" s="4" t="s">
        <v>61</v>
      </c>
      <c r="B8" s="4">
        <v>13029</v>
      </c>
      <c r="C8" s="4" t="s">
        <v>857</v>
      </c>
      <c r="D8" s="4" t="s">
        <v>92</v>
      </c>
      <c r="E8" s="4">
        <v>1252</v>
      </c>
      <c r="F8" s="4">
        <v>289</v>
      </c>
      <c r="G8" s="4">
        <f t="shared" si="0"/>
        <v>963</v>
      </c>
      <c r="H8" s="4">
        <v>3.5844999999999998</v>
      </c>
      <c r="I8" s="4">
        <f>3</f>
        <v>3</v>
      </c>
      <c r="J8" s="4">
        <f>CEILING(G8/Assumptions!$H$4,1)</f>
        <v>3</v>
      </c>
      <c r="K8" s="4" t="s">
        <v>88</v>
      </c>
      <c r="L8" s="4">
        <v>13027</v>
      </c>
      <c r="M8" s="4" t="s">
        <v>857</v>
      </c>
      <c r="N8" s="4" t="s">
        <v>93</v>
      </c>
      <c r="O8" s="4">
        <v>76</v>
      </c>
      <c r="P8" s="4" t="s">
        <v>26</v>
      </c>
      <c r="Q8" s="4">
        <v>4</v>
      </c>
      <c r="R8" s="4" t="s">
        <v>29</v>
      </c>
      <c r="S8" s="4" t="str">
        <f>IF(AL8="Group 3: Requires transformer upgrade",CONCATENATE(K8, " transformer upgrade"), IF(AND(AL8="Group 4: Requires multiple FLISR ties",U8&lt;=Assumptions!H$39),CONCATENATE(K8, " transformer upgrade"), "No transformer upgrade"))</f>
        <v>No transformer upgrade</v>
      </c>
      <c r="T8" s="4">
        <v>22.4</v>
      </c>
      <c r="U8" s="4">
        <v>9.5349501396691032</v>
      </c>
      <c r="V8" s="4">
        <v>0</v>
      </c>
      <c r="W8" s="4">
        <v>0</v>
      </c>
      <c r="X8" s="28">
        <v>1.1999689595403227</v>
      </c>
      <c r="Y8" s="4" t="s">
        <v>143</v>
      </c>
      <c r="Z8" s="4">
        <v>371.99037745750002</v>
      </c>
      <c r="AA8" s="28">
        <v>0.87391400480000003</v>
      </c>
      <c r="AB8" s="4" t="s">
        <v>148</v>
      </c>
      <c r="AC8" s="4">
        <f t="shared" si="1"/>
        <v>2.4975447053033264</v>
      </c>
      <c r="AD8" s="4">
        <v>109.23925060000001</v>
      </c>
      <c r="AE8" s="4">
        <v>125</v>
      </c>
      <c r="AF8" s="4">
        <v>0.87391400480000003</v>
      </c>
      <c r="AG8" s="4">
        <v>0.29166666666666669</v>
      </c>
      <c r="AH8" s="4" t="s">
        <v>146</v>
      </c>
      <c r="AI8" s="4">
        <v>0.29166666666666669</v>
      </c>
      <c r="AJ8" s="4">
        <f>IF(AI8&lt;&gt;0,COUNTIF(Capacitors!A:A,L8),0)</f>
        <v>0</v>
      </c>
      <c r="AK8" s="4">
        <v>0</v>
      </c>
      <c r="AL8" s="4" t="s">
        <v>149</v>
      </c>
      <c r="AM8" s="29">
        <f>Assumptions!H$11+Assumptions!H$12+Assumptions!H$13</f>
        <v>228000</v>
      </c>
      <c r="AN8" s="29">
        <f>IFERROR(IF(C8="RelayElectromechanical",Assumptions!H$10,0),Assumptions!H$10)+IFERROR(IF(M8="RelayElectromechanical",Assumptions!H$10,0),Assumptions!H$10)</f>
        <v>0</v>
      </c>
      <c r="AO8" s="30">
        <f>J8*Assumptions!$H$5</f>
        <v>228000</v>
      </c>
      <c r="AP8" s="30">
        <f>(AI8*5280*Assumptions!$H$6)+(AK8*5280*Assumptions!$H$7)+(AJ8*Assumptions!H$22)</f>
        <v>82970.579999999987</v>
      </c>
      <c r="AQ8" s="29">
        <f t="shared" si="2"/>
        <v>0</v>
      </c>
      <c r="AR8" s="29">
        <f>IF(AL8="Group 4: Requires multiple FLISR ties", Assumptions!$H$9,0)</f>
        <v>0</v>
      </c>
      <c r="AS8" s="36"/>
      <c r="AT8" s="36"/>
      <c r="AU8" s="30">
        <f t="shared" si="3"/>
        <v>538970.57999999996</v>
      </c>
      <c r="AV8" s="31"/>
      <c r="AW8" s="32"/>
    </row>
    <row r="9" spans="1:49" x14ac:dyDescent="0.25">
      <c r="A9" s="4" t="s">
        <v>88</v>
      </c>
      <c r="B9" s="4">
        <v>13027</v>
      </c>
      <c r="C9" s="4" t="s">
        <v>857</v>
      </c>
      <c r="D9" s="4" t="s">
        <v>89</v>
      </c>
      <c r="E9" s="4">
        <v>1076</v>
      </c>
      <c r="F9" s="4">
        <v>221</v>
      </c>
      <c r="G9" s="4">
        <f t="shared" si="0"/>
        <v>855</v>
      </c>
      <c r="H9" s="4">
        <v>4.1270999999999995</v>
      </c>
      <c r="I9" s="4">
        <f>3</f>
        <v>3</v>
      </c>
      <c r="J9" s="4">
        <f>CEILING(G9/Assumptions!$H$4,1)</f>
        <v>3</v>
      </c>
      <c r="K9" s="4" t="s">
        <v>61</v>
      </c>
      <c r="L9" s="4">
        <v>13029</v>
      </c>
      <c r="M9" s="4" t="s">
        <v>857</v>
      </c>
      <c r="N9" s="4">
        <v>93543456</v>
      </c>
      <c r="O9" s="4">
        <v>132</v>
      </c>
      <c r="P9" s="4" t="s">
        <v>26</v>
      </c>
      <c r="Q9" s="4">
        <v>3</v>
      </c>
      <c r="R9" s="4" t="s">
        <v>29</v>
      </c>
      <c r="S9" s="4" t="str">
        <f>IF(AL9="Group 3: Requires transformer upgrade",CONCATENATE(K9, " transformer upgrade"), IF(AND(AL9="Group 4: Requires multiple FLISR ties",U9&lt;=Assumptions!H$39),CONCATENATE(K9, " transformer upgrade"), "No transformer upgrade"))</f>
        <v>No transformer upgrade</v>
      </c>
      <c r="T9" s="4">
        <v>22.4</v>
      </c>
      <c r="U9" s="4">
        <v>4.9234687875654259</v>
      </c>
      <c r="V9" s="4">
        <v>0</v>
      </c>
      <c r="W9" s="4">
        <v>0</v>
      </c>
      <c r="X9" s="28">
        <v>1.1037074873383999</v>
      </c>
      <c r="Y9" s="4" t="s">
        <v>148</v>
      </c>
      <c r="Z9" s="4">
        <v>137.96343591729999</v>
      </c>
      <c r="AA9" s="28">
        <v>0.8766916026264</v>
      </c>
      <c r="AB9" s="4" t="s">
        <v>148</v>
      </c>
      <c r="AC9" s="4">
        <f t="shared" si="1"/>
        <v>2.5054827572245504</v>
      </c>
      <c r="AD9" s="4">
        <v>109.5864503283</v>
      </c>
      <c r="AE9" s="4">
        <v>125</v>
      </c>
      <c r="AF9" s="4">
        <v>0.8766916026264</v>
      </c>
      <c r="AG9" s="4">
        <v>0.15511363636363637</v>
      </c>
      <c r="AH9" s="4" t="s">
        <v>146</v>
      </c>
      <c r="AI9" s="4">
        <v>0.15511363636363637</v>
      </c>
      <c r="AJ9" s="4">
        <f>IF(AI9&lt;&gt;0,COUNTIF(Capacitors!A:A,L9),0)</f>
        <v>1</v>
      </c>
      <c r="AK9" s="4">
        <v>0</v>
      </c>
      <c r="AL9" s="4" t="s">
        <v>149</v>
      </c>
      <c r="AM9" s="29">
        <f>Assumptions!H$11+Assumptions!H$12+Assumptions!H$13</f>
        <v>228000</v>
      </c>
      <c r="AN9" s="29">
        <f>IFERROR(IF(C9="RelayElectromechanical",Assumptions!H$10,0),Assumptions!H$10)+IFERROR(IF(M9="RelayElectromechanical",Assumptions!H$10,0),Assumptions!H$10)</f>
        <v>0</v>
      </c>
      <c r="AO9" s="30">
        <f>J9*Assumptions!$H$5</f>
        <v>228000</v>
      </c>
      <c r="AP9" s="30">
        <f>(AI9*5280*Assumptions!$H$6)+(AK9*5280*Assumptions!$H$7)+(AJ9*Assumptions!H$22)</f>
        <v>56528.262999999999</v>
      </c>
      <c r="AQ9" s="29">
        <f t="shared" si="2"/>
        <v>0</v>
      </c>
      <c r="AR9" s="29">
        <f>IF(AL9="Group 4: Requires multiple FLISR ties", Assumptions!$H$9,0)</f>
        <v>0</v>
      </c>
      <c r="AS9" s="36"/>
      <c r="AT9" s="36"/>
      <c r="AU9" s="30">
        <f t="shared" si="3"/>
        <v>512528.26299999998</v>
      </c>
      <c r="AV9" s="31"/>
      <c r="AW9" s="32"/>
    </row>
    <row r="10" spans="1:49" x14ac:dyDescent="0.25">
      <c r="A10" s="4" t="s">
        <v>464</v>
      </c>
      <c r="B10" s="4">
        <v>13967</v>
      </c>
      <c r="C10" s="4" t="s">
        <v>858</v>
      </c>
      <c r="D10" s="4" t="s">
        <v>469</v>
      </c>
      <c r="E10" s="4">
        <v>1748</v>
      </c>
      <c r="F10" s="4">
        <v>299</v>
      </c>
      <c r="G10" s="4">
        <f t="shared" si="0"/>
        <v>1449</v>
      </c>
      <c r="H10" s="4">
        <v>5.5185000000000004</v>
      </c>
      <c r="I10" s="4">
        <f>3</f>
        <v>3</v>
      </c>
      <c r="J10" s="4">
        <f>CEILING(G10/Assumptions!$H$4,1)</f>
        <v>5</v>
      </c>
      <c r="K10" s="4" t="s">
        <v>460</v>
      </c>
      <c r="L10" s="4">
        <v>13030</v>
      </c>
      <c r="M10" s="4" t="s">
        <v>858</v>
      </c>
      <c r="N10" s="4" t="s">
        <v>470</v>
      </c>
      <c r="O10" s="4">
        <v>107</v>
      </c>
      <c r="P10" s="4" t="s">
        <v>421</v>
      </c>
      <c r="Q10" s="4">
        <v>2</v>
      </c>
      <c r="R10" s="4" t="s">
        <v>29</v>
      </c>
      <c r="S10" s="4" t="str">
        <f>IF(AL10="Group 3: Requires transformer upgrade",CONCATENATE(K10, " transformer upgrade"), IF(AND(AL10="Group 4: Requires multiple FLISR ties",U10&lt;=Assumptions!H$39),CONCATENATE(K10, " transformer upgrade"), "No transformer upgrade"))</f>
        <v>No transformer upgrade</v>
      </c>
      <c r="T10" s="4">
        <v>12.5</v>
      </c>
      <c r="U10" s="4">
        <v>14.909087071913007</v>
      </c>
      <c r="V10" s="4">
        <v>0</v>
      </c>
      <c r="W10" s="4">
        <v>0</v>
      </c>
      <c r="X10" s="28">
        <v>1.6062629884585364</v>
      </c>
      <c r="Y10" s="4" t="s">
        <v>144</v>
      </c>
      <c r="Z10" s="4">
        <v>658.56782526799998</v>
      </c>
      <c r="AA10" s="28">
        <v>1.2230875578981482</v>
      </c>
      <c r="AB10" s="4" t="s">
        <v>137</v>
      </c>
      <c r="AC10" s="4">
        <f t="shared" si="1"/>
        <v>15.100310120119806</v>
      </c>
      <c r="AD10" s="4">
        <v>660.467281265</v>
      </c>
      <c r="AE10" s="4">
        <v>540</v>
      </c>
      <c r="AF10" s="28">
        <v>1.2230875578981482</v>
      </c>
      <c r="AG10" s="4">
        <v>1.0079545454545455</v>
      </c>
      <c r="AH10" s="4" t="s">
        <v>138</v>
      </c>
      <c r="AI10" s="4">
        <v>1.0079545454545455</v>
      </c>
      <c r="AJ10" s="4">
        <f>IF(AI10&lt;&gt;0,COUNTIF(Capacitors!A:A,L10),0)</f>
        <v>0</v>
      </c>
      <c r="AK10" s="4">
        <v>0</v>
      </c>
      <c r="AL10" s="4" t="s">
        <v>139</v>
      </c>
      <c r="AM10" s="29">
        <f>Assumptions!H$11+Assumptions!H$12+Assumptions!H$13</f>
        <v>228000</v>
      </c>
      <c r="AN10" s="29">
        <f>IFERROR(IF(C10="RelayElectromechanical",Assumptions!H$10,0),Assumptions!H$10)+IFERROR(IF(M10="RelayElectromechanical",Assumptions!H$10,0),Assumptions!H$10)</f>
        <v>240000</v>
      </c>
      <c r="AO10" s="30">
        <f>J10*Assumptions!$H$5</f>
        <v>380000</v>
      </c>
      <c r="AP10" s="30">
        <f>(AI10*5280*Assumptions!$H$6)+(AK10*5280*Assumptions!$H$7)+(AJ10*Assumptions!H$22)</f>
        <v>286733.39400000003</v>
      </c>
      <c r="AQ10" s="29">
        <f t="shared" si="2"/>
        <v>0</v>
      </c>
      <c r="AR10" s="29">
        <f>IF(AL10="Group 4: Requires multiple FLISR ties", Assumptions!$H$9,0)</f>
        <v>445660.98560000001</v>
      </c>
      <c r="AS10" s="36"/>
      <c r="AT10" s="36"/>
      <c r="AU10" s="30">
        <f t="shared" si="3"/>
        <v>1580394.3796000001</v>
      </c>
      <c r="AV10" s="31"/>
      <c r="AW10" s="32"/>
    </row>
    <row r="11" spans="1:49" x14ac:dyDescent="0.25">
      <c r="A11" s="4" t="s">
        <v>462</v>
      </c>
      <c r="B11" s="4">
        <v>13473</v>
      </c>
      <c r="C11" s="4" t="s">
        <v>858</v>
      </c>
      <c r="D11" s="4" t="s">
        <v>486</v>
      </c>
      <c r="E11" s="4">
        <v>1275</v>
      </c>
      <c r="F11" s="4">
        <v>253</v>
      </c>
      <c r="G11" s="4">
        <f t="shared" si="0"/>
        <v>1022</v>
      </c>
      <c r="H11" s="4">
        <v>3.6937999999999995</v>
      </c>
      <c r="I11" s="4">
        <f>3</f>
        <v>3</v>
      </c>
      <c r="J11" s="4">
        <f>CEILING(G11/Assumptions!$H$4,1)</f>
        <v>3</v>
      </c>
      <c r="K11" s="4" t="s">
        <v>460</v>
      </c>
      <c r="L11" s="4">
        <v>13030</v>
      </c>
      <c r="M11" s="4" t="s">
        <v>858</v>
      </c>
      <c r="N11" s="4" t="s">
        <v>487</v>
      </c>
      <c r="O11" s="4">
        <v>98</v>
      </c>
      <c r="P11" s="4" t="s">
        <v>421</v>
      </c>
      <c r="Q11" s="4">
        <v>3</v>
      </c>
      <c r="R11" s="4" t="s">
        <v>29</v>
      </c>
      <c r="S11" s="4" t="str">
        <f>IF(AL11="Group 3: Requires transformer upgrade",CONCATENATE(K11, " transformer upgrade"), IF(AND(AL11="Group 4: Requires multiple FLISR ties",U11&lt;=Assumptions!H$39),CONCATENATE(K11, " transformer upgrade"), "No transformer upgrade"))</f>
        <v>No transformer upgrade</v>
      </c>
      <c r="T11" s="4">
        <v>12.5</v>
      </c>
      <c r="U11" s="4">
        <v>14.909087071913007</v>
      </c>
      <c r="V11" s="4">
        <v>0</v>
      </c>
      <c r="W11" s="4">
        <v>0</v>
      </c>
      <c r="X11" s="28">
        <v>1.2887432290785366</v>
      </c>
      <c r="Y11" s="4" t="s">
        <v>144</v>
      </c>
      <c r="Z11" s="4">
        <v>528.38472392220001</v>
      </c>
      <c r="AA11" s="28">
        <v>0.97502315000000006</v>
      </c>
      <c r="AB11" s="4" t="s">
        <v>137</v>
      </c>
      <c r="AC11" s="4">
        <f t="shared" si="1"/>
        <v>12.037692513688505</v>
      </c>
      <c r="AD11" s="4">
        <v>526.51250100000004</v>
      </c>
      <c r="AE11" s="4">
        <v>540</v>
      </c>
      <c r="AF11" s="28">
        <v>0.97502315000000006</v>
      </c>
      <c r="AG11" s="4">
        <v>1.0079545454545455</v>
      </c>
      <c r="AH11" s="4" t="s">
        <v>138</v>
      </c>
      <c r="AI11" s="4">
        <v>1.0079545454545455</v>
      </c>
      <c r="AJ11" s="4">
        <f>IF(AI11&lt;&gt;0,COUNTIF(Capacitors!A:A,L11),0)</f>
        <v>0</v>
      </c>
      <c r="AK11" s="4">
        <v>0</v>
      </c>
      <c r="AL11" s="4" t="s">
        <v>139</v>
      </c>
      <c r="AM11" s="29">
        <f>Assumptions!H$11+Assumptions!H$12+Assumptions!H$13</f>
        <v>228000</v>
      </c>
      <c r="AN11" s="29">
        <f>IFERROR(IF(C11="RelayElectromechanical",Assumptions!H$10,0),Assumptions!H$10)+IFERROR(IF(M11="RelayElectromechanical",Assumptions!H$10,0),Assumptions!H$10)</f>
        <v>240000</v>
      </c>
      <c r="AO11" s="30">
        <f>J11*Assumptions!$H$5</f>
        <v>228000</v>
      </c>
      <c r="AP11" s="30">
        <f>(AI11*5280*Assumptions!$H$6)+(AK11*5280*Assumptions!$H$7)+(AJ11*Assumptions!H$22)</f>
        <v>286733.39400000003</v>
      </c>
      <c r="AQ11" s="29">
        <f t="shared" si="2"/>
        <v>0</v>
      </c>
      <c r="AR11" s="29">
        <f>IF(AL11="Group 4: Requires multiple FLISR ties", Assumptions!$H$9,0)</f>
        <v>445660.98560000001</v>
      </c>
      <c r="AS11" s="36"/>
      <c r="AT11" s="36"/>
      <c r="AU11" s="30">
        <f t="shared" si="3"/>
        <v>1428394.3796000001</v>
      </c>
      <c r="AV11" s="31"/>
      <c r="AW11" s="32"/>
    </row>
    <row r="12" spans="1:49" x14ac:dyDescent="0.25">
      <c r="A12" s="4" t="s">
        <v>37</v>
      </c>
      <c r="B12" s="4">
        <v>13024</v>
      </c>
      <c r="C12" s="4" t="s">
        <v>857</v>
      </c>
      <c r="D12" s="4" t="s">
        <v>60</v>
      </c>
      <c r="E12" s="4">
        <v>1179</v>
      </c>
      <c r="F12" s="4">
        <v>408</v>
      </c>
      <c r="G12" s="4">
        <f t="shared" si="0"/>
        <v>771</v>
      </c>
      <c r="H12" s="4">
        <v>3.7513000000000001</v>
      </c>
      <c r="I12" s="4">
        <f>3</f>
        <v>3</v>
      </c>
      <c r="J12" s="4">
        <f>CEILING(G12/Assumptions!$H$4,1)</f>
        <v>3</v>
      </c>
      <c r="K12" s="33" t="s">
        <v>57</v>
      </c>
      <c r="L12" s="4">
        <v>13043</v>
      </c>
      <c r="M12" s="4" t="s">
        <v>858</v>
      </c>
      <c r="N12" s="4">
        <v>91766556</v>
      </c>
      <c r="O12" s="4">
        <v>75</v>
      </c>
      <c r="P12" s="4" t="s">
        <v>26</v>
      </c>
      <c r="Q12" s="4">
        <v>1</v>
      </c>
      <c r="R12" s="4" t="s">
        <v>791</v>
      </c>
      <c r="S12" s="4" t="str">
        <f>IF(AL12="Group 3: Requires transformer upgrade",CONCATENATE(K12, " transformer upgrade"), IF(AND(AL12="Group 4: Requires multiple FLISR ties",U12&lt;=Assumptions!H$39),CONCATENATE(K12, " transformer upgrade"), "No transformer upgrade"))</f>
        <v>Fern St transformer upgrade</v>
      </c>
      <c r="T12" s="4">
        <v>28</v>
      </c>
      <c r="U12" s="4">
        <v>-0.25189641444977084</v>
      </c>
      <c r="V12" s="4">
        <v>0</v>
      </c>
      <c r="W12" s="4">
        <v>0</v>
      </c>
      <c r="X12" s="28">
        <v>2.7468799703321212</v>
      </c>
      <c r="Y12" s="4" t="s">
        <v>141</v>
      </c>
      <c r="Z12" s="4">
        <v>453.23519510480003</v>
      </c>
      <c r="AA12" s="28">
        <v>0.96745930015074066</v>
      </c>
      <c r="AB12" s="4" t="s">
        <v>137</v>
      </c>
      <c r="AC12" s="4">
        <f t="shared" si="1"/>
        <v>11.94430878356364</v>
      </c>
      <c r="AD12" s="4">
        <v>522.42802208139994</v>
      </c>
      <c r="AE12" s="4">
        <v>540</v>
      </c>
      <c r="AF12" s="28">
        <v>0.96745930015074066</v>
      </c>
      <c r="AG12" s="4">
        <v>0.49109848484848484</v>
      </c>
      <c r="AH12" s="4" t="s">
        <v>138</v>
      </c>
      <c r="AI12" s="4">
        <v>0.44602272727272729</v>
      </c>
      <c r="AJ12" s="4">
        <f>IF(AI12&lt;&gt;0,COUNTIF(Capacitors!A:A,L12),0)</f>
        <v>0</v>
      </c>
      <c r="AK12" s="4">
        <v>4.5075757575757575E-2</v>
      </c>
      <c r="AL12" s="4" t="s">
        <v>139</v>
      </c>
      <c r="AM12" s="29">
        <f>Assumptions!H$11+Assumptions!H$12+Assumptions!H$13</f>
        <v>228000</v>
      </c>
      <c r="AN12" s="29">
        <f>IFERROR(IF(C12="RelayElectromechanical",Assumptions!H$10,0),Assumptions!H$10)+IFERROR(IF(M12="RelayElectromechanical",Assumptions!H$10,0),Assumptions!H$10)</f>
        <v>120000</v>
      </c>
      <c r="AO12" s="30">
        <f>J12*Assumptions!$H$5</f>
        <v>228000</v>
      </c>
      <c r="AP12" s="30">
        <f>(AI12*5280*Assumptions!$H$6)+(AK12*5280*Assumptions!$H$7)+(AJ12*Assumptions!H$22)</f>
        <v>141429.16681818181</v>
      </c>
      <c r="AQ12" s="29">
        <f t="shared" si="2"/>
        <v>1750000</v>
      </c>
      <c r="AR12" s="29">
        <f>IF(AL12="Group 4: Requires multiple FLISR ties", Assumptions!$H$9,0)</f>
        <v>445660.98560000001</v>
      </c>
      <c r="AS12" s="36"/>
      <c r="AT12" s="36"/>
      <c r="AU12" s="30">
        <f t="shared" si="3"/>
        <v>2913090.1524181822</v>
      </c>
      <c r="AV12" s="31"/>
      <c r="AW12" s="32"/>
    </row>
    <row r="13" spans="1:49" x14ac:dyDescent="0.25">
      <c r="A13" s="4" t="s">
        <v>36</v>
      </c>
      <c r="B13" s="4">
        <v>13093</v>
      </c>
      <c r="C13" s="4" t="s">
        <v>858</v>
      </c>
      <c r="D13" s="4" t="s">
        <v>56</v>
      </c>
      <c r="E13" s="4">
        <v>1286</v>
      </c>
      <c r="F13" s="4">
        <v>337</v>
      </c>
      <c r="G13" s="4">
        <f t="shared" si="0"/>
        <v>949</v>
      </c>
      <c r="H13" s="4">
        <v>3.1318999999999999</v>
      </c>
      <c r="I13" s="4">
        <f>3</f>
        <v>3</v>
      </c>
      <c r="J13" s="4">
        <f>CEILING(G13/Assumptions!$H$4,1)</f>
        <v>3</v>
      </c>
      <c r="K13" s="33" t="s">
        <v>57</v>
      </c>
      <c r="L13" s="4">
        <v>13044</v>
      </c>
      <c r="M13" s="4" t="s">
        <v>857</v>
      </c>
      <c r="N13" s="4">
        <v>90824913</v>
      </c>
      <c r="O13" s="4">
        <v>110</v>
      </c>
      <c r="P13" s="4" t="s">
        <v>26</v>
      </c>
      <c r="Q13" s="4">
        <v>1</v>
      </c>
      <c r="R13" s="4" t="s">
        <v>791</v>
      </c>
      <c r="S13" s="4" t="str">
        <f>IF(AL13="Group 3: Requires transformer upgrade",CONCATENATE(K13, " transformer upgrade"), IF(AND(AL13="Group 4: Requires multiple FLISR ties",U13&lt;=Assumptions!H$39),CONCATENATE(K13, " transformer upgrade"), "No transformer upgrade"))</f>
        <v>Fern St transformer upgrade</v>
      </c>
      <c r="T13" s="4">
        <v>28</v>
      </c>
      <c r="U13" s="4">
        <v>-0.25189641444977084</v>
      </c>
      <c r="V13" s="4">
        <v>0</v>
      </c>
      <c r="W13" s="4">
        <v>0</v>
      </c>
      <c r="X13" s="28">
        <v>1.4941071907885002</v>
      </c>
      <c r="Y13" s="4" t="s">
        <v>142</v>
      </c>
      <c r="Z13" s="4">
        <v>298.82143815770002</v>
      </c>
      <c r="AA13" s="28">
        <v>0.97673432642018521</v>
      </c>
      <c r="AB13" s="4" t="s">
        <v>137</v>
      </c>
      <c r="AC13" s="4">
        <f t="shared" si="1"/>
        <v>12.058818797287886</v>
      </c>
      <c r="AD13" s="4">
        <v>527.43653626690002</v>
      </c>
      <c r="AE13" s="4">
        <v>540</v>
      </c>
      <c r="AF13" s="28">
        <v>0.97673432642018521</v>
      </c>
      <c r="AG13" s="4">
        <v>0.81553030303030305</v>
      </c>
      <c r="AH13" s="4" t="s">
        <v>138</v>
      </c>
      <c r="AI13" s="4">
        <v>0.81553030303030305</v>
      </c>
      <c r="AJ13" s="4">
        <f>IF(AI13&lt;&gt;0,COUNTIF(Capacitors!A:A,L13),0)</f>
        <v>0</v>
      </c>
      <c r="AK13" s="4">
        <v>0</v>
      </c>
      <c r="AL13" s="4" t="s">
        <v>139</v>
      </c>
      <c r="AM13" s="29">
        <f>Assumptions!H$11+Assumptions!H$12+Assumptions!H$13</f>
        <v>228000</v>
      </c>
      <c r="AN13" s="29">
        <f>IFERROR(IF(C13="RelayElectromechanical",Assumptions!H$10,0),Assumptions!H$10)+IFERROR(IF(M13="RelayElectromechanical",Assumptions!H$10,0),Assumptions!H$10)</f>
        <v>120000</v>
      </c>
      <c r="AO13" s="30">
        <f>J13*Assumptions!$H$5</f>
        <v>228000</v>
      </c>
      <c r="AP13" s="30">
        <f>(AI13*5280*Assumptions!$H$6)+(AK13*5280*Assumptions!$H$7)+(AJ13*Assumptions!H$22)</f>
        <v>231994.36199999999</v>
      </c>
      <c r="AQ13" s="29">
        <f t="shared" si="2"/>
        <v>1750000</v>
      </c>
      <c r="AR13" s="29">
        <f>IF(AL13="Group 4: Requires multiple FLISR ties", Assumptions!$H$9,0)</f>
        <v>445660.98560000001</v>
      </c>
      <c r="AS13" s="36"/>
      <c r="AT13" s="36"/>
      <c r="AU13" s="30">
        <f t="shared" si="3"/>
        <v>3003655.3476</v>
      </c>
      <c r="AV13" s="31"/>
      <c r="AW13" s="32"/>
    </row>
    <row r="14" spans="1:49" x14ac:dyDescent="0.25">
      <c r="A14" s="4" t="s">
        <v>77</v>
      </c>
      <c r="B14" s="4">
        <v>13046</v>
      </c>
      <c r="C14" s="4" t="s">
        <v>857</v>
      </c>
      <c r="D14" s="4" t="s">
        <v>86</v>
      </c>
      <c r="E14" s="4">
        <v>1536</v>
      </c>
      <c r="F14" s="4">
        <v>314</v>
      </c>
      <c r="G14" s="4">
        <f t="shared" si="0"/>
        <v>1222</v>
      </c>
      <c r="H14" s="4">
        <v>4.3434999999999997</v>
      </c>
      <c r="I14" s="4">
        <f>3</f>
        <v>3</v>
      </c>
      <c r="J14" s="4">
        <f>CEILING(G14/Assumptions!$H$4,1)</f>
        <v>4</v>
      </c>
      <c r="K14" s="4" t="s">
        <v>57</v>
      </c>
      <c r="L14" s="4">
        <v>13045</v>
      </c>
      <c r="M14" s="4" t="s">
        <v>857</v>
      </c>
      <c r="N14" s="4">
        <v>60081140</v>
      </c>
      <c r="O14" s="4">
        <v>146</v>
      </c>
      <c r="P14" s="4" t="s">
        <v>26</v>
      </c>
      <c r="Q14" s="4">
        <v>1</v>
      </c>
      <c r="R14" s="4" t="s">
        <v>791</v>
      </c>
      <c r="S14" s="4" t="str">
        <f>IF(AL14="Group 3: Requires transformer upgrade",CONCATENATE(K14, " transformer upgrade"), IF(AND(AL14="Group 4: Requires multiple FLISR ties",U14&lt;=Assumptions!H$39),CONCATENATE(K14, " transformer upgrade"), "No transformer upgrade"))</f>
        <v>Fern St transformer upgrade</v>
      </c>
      <c r="T14" s="4">
        <v>28</v>
      </c>
      <c r="U14" s="4">
        <v>-0.25189641444977084</v>
      </c>
      <c r="V14" s="4">
        <v>0</v>
      </c>
      <c r="W14" s="4">
        <v>0</v>
      </c>
      <c r="X14" s="28">
        <v>1.166502342442</v>
      </c>
      <c r="Y14" s="4" t="s">
        <v>142</v>
      </c>
      <c r="Z14" s="4">
        <v>233.30046848840001</v>
      </c>
      <c r="AA14" s="28">
        <v>0.87849545527609751</v>
      </c>
      <c r="AB14" s="4" t="s">
        <v>144</v>
      </c>
      <c r="AC14" s="4">
        <f t="shared" si="1"/>
        <v>8.2348925040384646</v>
      </c>
      <c r="AD14" s="4">
        <v>360.1831366632</v>
      </c>
      <c r="AE14" s="4">
        <v>410</v>
      </c>
      <c r="AF14" s="4">
        <v>0.87849545527609751</v>
      </c>
      <c r="AG14" s="4">
        <v>0.25530303030303031</v>
      </c>
      <c r="AH14" s="4" t="s">
        <v>146</v>
      </c>
      <c r="AI14" s="4">
        <v>0.25530303030303031</v>
      </c>
      <c r="AJ14" s="4">
        <f>IF(AI14&lt;&gt;0,COUNTIF(Capacitors!A:A,L14),0)</f>
        <v>0</v>
      </c>
      <c r="AK14" s="4">
        <v>0</v>
      </c>
      <c r="AL14" s="4" t="s">
        <v>145</v>
      </c>
      <c r="AM14" s="29">
        <f>Assumptions!H$11+Assumptions!H$12+Assumptions!H$13</f>
        <v>228000</v>
      </c>
      <c r="AN14" s="29">
        <f>IFERROR(IF(C14="RelayElectromechanical",Assumptions!H$10,0),Assumptions!H$10)+IFERROR(IF(M14="RelayElectromechanical",Assumptions!H$10,0),Assumptions!H$10)</f>
        <v>0</v>
      </c>
      <c r="AO14" s="30">
        <f>J14*Assumptions!$H$5</f>
        <v>304000</v>
      </c>
      <c r="AP14" s="30">
        <f>(AI14*5280*Assumptions!$H$6)+(AK14*5280*Assumptions!$H$7)+(AJ14*Assumptions!H$22)</f>
        <v>72626.195999999996</v>
      </c>
      <c r="AQ14" s="29">
        <f t="shared" si="2"/>
        <v>1750000</v>
      </c>
      <c r="AR14" s="29">
        <f>IF(AL14="Group 4: Requires multiple FLISR ties", Assumptions!$H$9,0)</f>
        <v>0</v>
      </c>
      <c r="AS14" s="36"/>
      <c r="AT14" s="36"/>
      <c r="AU14" s="30">
        <f t="shared" si="3"/>
        <v>2354626.196</v>
      </c>
      <c r="AV14" s="31"/>
      <c r="AW14" s="32"/>
    </row>
    <row r="15" spans="1:49" x14ac:dyDescent="0.25">
      <c r="A15" s="4" t="s">
        <v>75</v>
      </c>
      <c r="B15" s="4">
        <v>13091</v>
      </c>
      <c r="C15" s="4" t="s">
        <v>858</v>
      </c>
      <c r="D15" s="4" t="s">
        <v>76</v>
      </c>
      <c r="E15" s="4">
        <v>1845</v>
      </c>
      <c r="F15" s="4">
        <v>468</v>
      </c>
      <c r="G15" s="4">
        <f t="shared" si="0"/>
        <v>1377</v>
      </c>
      <c r="H15" s="4">
        <v>5.3210999999999995</v>
      </c>
      <c r="I15" s="4">
        <f>3</f>
        <v>3</v>
      </c>
      <c r="J15" s="4">
        <f>CEILING(G15/Assumptions!$H$4,1)</f>
        <v>4</v>
      </c>
      <c r="K15" s="4" t="s">
        <v>77</v>
      </c>
      <c r="L15" s="4">
        <v>13048</v>
      </c>
      <c r="M15" s="4" t="s">
        <v>857</v>
      </c>
      <c r="N15" s="4">
        <v>60150515</v>
      </c>
      <c r="O15" s="4">
        <v>72</v>
      </c>
      <c r="P15" s="4" t="s">
        <v>26</v>
      </c>
      <c r="Q15" s="4">
        <v>1</v>
      </c>
      <c r="R15" s="4" t="s">
        <v>29</v>
      </c>
      <c r="S15" s="4" t="str">
        <f>IF(AL15="Group 3: Requires transformer upgrade",CONCATENATE(K15, " transformer upgrade"), IF(AND(AL15="Group 4: Requires multiple FLISR ties",U15&lt;=Assumptions!H$39),CONCATENATE(K15, " transformer upgrade"), "No transformer upgrade"))</f>
        <v>No transformer upgrade</v>
      </c>
      <c r="T15" s="4">
        <v>28</v>
      </c>
      <c r="U15" s="4">
        <v>6.387539305187854</v>
      </c>
      <c r="V15" s="4">
        <v>0</v>
      </c>
      <c r="W15" s="4">
        <v>0</v>
      </c>
      <c r="X15" s="28">
        <v>0.91795413846571927</v>
      </c>
      <c r="Y15" s="4" t="s">
        <v>140</v>
      </c>
      <c r="Z15" s="4">
        <v>516.80817995619998</v>
      </c>
      <c r="AA15" s="28">
        <v>0.91795195913037297</v>
      </c>
      <c r="AB15" s="4" t="s">
        <v>140</v>
      </c>
      <c r="AC15" s="4">
        <f t="shared" si="1"/>
        <v>11.815793883751876</v>
      </c>
      <c r="AD15" s="4">
        <v>516.80695299039996</v>
      </c>
      <c r="AE15" s="4">
        <v>563</v>
      </c>
      <c r="AF15" s="28">
        <v>0.91795195913037297</v>
      </c>
      <c r="AG15" s="4">
        <v>0</v>
      </c>
      <c r="AH15" s="4" t="s">
        <v>138</v>
      </c>
      <c r="AI15" s="4">
        <v>0</v>
      </c>
      <c r="AJ15" s="4">
        <f>IF(AI15&lt;&gt;0,COUNTIF(Capacitors!A:A,L15),0)</f>
        <v>0</v>
      </c>
      <c r="AK15" s="4">
        <v>0</v>
      </c>
      <c r="AL15" s="4" t="s">
        <v>139</v>
      </c>
      <c r="AM15" s="29">
        <f>Assumptions!H$11+Assumptions!H$12+Assumptions!H$13</f>
        <v>228000</v>
      </c>
      <c r="AN15" s="29">
        <f>IFERROR(IF(C15="RelayElectromechanical",Assumptions!H$10,0),Assumptions!H$10)+IFERROR(IF(M15="RelayElectromechanical",Assumptions!H$10,0),Assumptions!H$10)</f>
        <v>120000</v>
      </c>
      <c r="AO15" s="30">
        <f>J15*Assumptions!$H$5</f>
        <v>304000</v>
      </c>
      <c r="AP15" s="30">
        <f>(AI15*5280*Assumptions!$H$6)+(AK15*5280*Assumptions!$H$7)+(AJ15*Assumptions!H$22)</f>
        <v>0</v>
      </c>
      <c r="AQ15" s="29">
        <f t="shared" si="2"/>
        <v>0</v>
      </c>
      <c r="AR15" s="29">
        <f>IF(AL15="Group 4: Requires multiple FLISR ties", Assumptions!$H$9,0)</f>
        <v>445660.98560000001</v>
      </c>
      <c r="AS15" s="36"/>
      <c r="AT15" s="36"/>
      <c r="AU15" s="30">
        <f t="shared" si="3"/>
        <v>1097660.9856</v>
      </c>
      <c r="AV15" s="31"/>
      <c r="AW15" s="32"/>
    </row>
    <row r="16" spans="1:49" x14ac:dyDescent="0.25">
      <c r="A16" s="4" t="s">
        <v>90</v>
      </c>
      <c r="B16" s="4">
        <v>13037</v>
      </c>
      <c r="C16" s="4" t="s">
        <v>858</v>
      </c>
      <c r="D16" s="4" t="s">
        <v>91</v>
      </c>
      <c r="E16" s="4">
        <v>1169</v>
      </c>
      <c r="F16" s="4">
        <v>319</v>
      </c>
      <c r="G16" s="4">
        <f t="shared" si="0"/>
        <v>850</v>
      </c>
      <c r="H16" s="4">
        <v>3.1556999999999999</v>
      </c>
      <c r="I16" s="4">
        <f>3</f>
        <v>3</v>
      </c>
      <c r="J16" s="4">
        <f>CEILING(G16/Assumptions!$H$4,1)</f>
        <v>3</v>
      </c>
      <c r="K16" s="4" t="s">
        <v>77</v>
      </c>
      <c r="L16" s="4">
        <v>13049</v>
      </c>
      <c r="M16" s="4" t="s">
        <v>858</v>
      </c>
      <c r="N16" s="4">
        <v>60005689</v>
      </c>
      <c r="O16" s="4">
        <v>174</v>
      </c>
      <c r="P16" s="4" t="s">
        <v>26</v>
      </c>
      <c r="Q16" s="4">
        <v>1</v>
      </c>
      <c r="R16" s="4" t="s">
        <v>29</v>
      </c>
      <c r="S16" s="4" t="str">
        <f>IF(AL16="Group 3: Requires transformer upgrade",CONCATENATE(K16, " transformer upgrade"), IF(AND(AL16="Group 4: Requires multiple FLISR ties",U16&lt;=Assumptions!H$39),CONCATENATE(K16, " transformer upgrade"), "No transformer upgrade"))</f>
        <v>No transformer upgrade</v>
      </c>
      <c r="T16" s="4">
        <v>28</v>
      </c>
      <c r="U16" s="4">
        <v>6.387539305187854</v>
      </c>
      <c r="V16" s="4">
        <v>0</v>
      </c>
      <c r="W16" s="4">
        <v>0</v>
      </c>
      <c r="X16" s="28">
        <v>0.8740450518909757</v>
      </c>
      <c r="Y16" s="4" t="s">
        <v>144</v>
      </c>
      <c r="Z16" s="4">
        <v>358.35847127530002</v>
      </c>
      <c r="AA16" s="28">
        <v>0.87404506340414634</v>
      </c>
      <c r="AB16" s="4" t="s">
        <v>144</v>
      </c>
      <c r="AC16" s="4">
        <f t="shared" si="1"/>
        <v>8.1931751582670564</v>
      </c>
      <c r="AD16" s="4">
        <v>358.35847599570002</v>
      </c>
      <c r="AE16" s="4">
        <v>410</v>
      </c>
      <c r="AF16" s="4">
        <v>0.87404506340414634</v>
      </c>
      <c r="AG16" s="4">
        <v>0</v>
      </c>
      <c r="AH16" s="4" t="s">
        <v>138</v>
      </c>
      <c r="AI16" s="4">
        <v>0</v>
      </c>
      <c r="AJ16" s="4">
        <f>IF(AI16&lt;&gt;0,COUNTIF(Capacitors!A:A,L16),0)</f>
        <v>0</v>
      </c>
      <c r="AK16" s="4">
        <v>0</v>
      </c>
      <c r="AL16" s="4" t="s">
        <v>856</v>
      </c>
      <c r="AM16" s="29">
        <f>Assumptions!H$11+Assumptions!H$12+Assumptions!H$13</f>
        <v>228000</v>
      </c>
      <c r="AN16" s="29">
        <f>IFERROR(IF(C16="RelayElectromechanical",Assumptions!H$10,0),Assumptions!H$10)+IFERROR(IF(M16="RelayElectromechanical",Assumptions!H$10,0),Assumptions!H$10)</f>
        <v>240000</v>
      </c>
      <c r="AO16" s="30">
        <f>J16*Assumptions!$H$5</f>
        <v>228000</v>
      </c>
      <c r="AP16" s="30">
        <f>(AI16*5280*Assumptions!$H$6)+(AK16*5280*Assumptions!$H$7)+(AJ16*Assumptions!H$22)</f>
        <v>0</v>
      </c>
      <c r="AQ16" s="29">
        <f t="shared" si="2"/>
        <v>0</v>
      </c>
      <c r="AR16" s="29">
        <f>IF(AL16="Group 4: Requires multiple FLISR ties", Assumptions!$H$9,0)</f>
        <v>0</v>
      </c>
      <c r="AS16" s="36"/>
      <c r="AT16" s="36"/>
      <c r="AU16" s="30">
        <f t="shared" si="3"/>
        <v>696000</v>
      </c>
      <c r="AV16" s="31"/>
      <c r="AW16" s="32"/>
    </row>
    <row r="17" spans="1:49" x14ac:dyDescent="0.25">
      <c r="A17" s="4" t="s">
        <v>61</v>
      </c>
      <c r="B17" s="4">
        <v>13026</v>
      </c>
      <c r="C17" s="4" t="s">
        <v>857</v>
      </c>
      <c r="D17" s="4" t="s">
        <v>62</v>
      </c>
      <c r="E17" s="4">
        <v>2015</v>
      </c>
      <c r="F17" s="4">
        <v>325</v>
      </c>
      <c r="G17" s="4">
        <f t="shared" si="0"/>
        <v>1690</v>
      </c>
      <c r="H17" s="4">
        <v>4.2759</v>
      </c>
      <c r="I17" s="4">
        <f>3</f>
        <v>3</v>
      </c>
      <c r="J17" s="4">
        <f>CEILING(G17/Assumptions!$H$4,1)</f>
        <v>5</v>
      </c>
      <c r="K17" s="4" t="s">
        <v>63</v>
      </c>
      <c r="L17" s="4">
        <v>13053</v>
      </c>
      <c r="M17" s="4" t="s">
        <v>857</v>
      </c>
      <c r="N17" s="4" t="s">
        <v>64</v>
      </c>
      <c r="O17" s="4">
        <v>9</v>
      </c>
      <c r="P17" s="4" t="s">
        <v>26</v>
      </c>
      <c r="Q17" s="4">
        <v>1</v>
      </c>
      <c r="R17" s="4" t="s">
        <v>29</v>
      </c>
      <c r="S17" s="4" t="str">
        <f>IF(AL17="Group 3: Requires transformer upgrade",CONCATENATE(K17, " transformer upgrade"), IF(AND(AL17="Group 4: Requires multiple FLISR ties",U17&lt;=Assumptions!H$39),CONCATENATE(K17, " transformer upgrade"), "No transformer upgrade"))</f>
        <v>No transformer upgrade</v>
      </c>
      <c r="T17" s="4">
        <v>37</v>
      </c>
      <c r="U17" s="4">
        <v>14.274107764050278</v>
      </c>
      <c r="V17" s="4">
        <v>0</v>
      </c>
      <c r="W17" s="4">
        <v>0</v>
      </c>
      <c r="X17" s="28">
        <v>0.94051252816685194</v>
      </c>
      <c r="Y17" s="4" t="s">
        <v>137</v>
      </c>
      <c r="Z17" s="4">
        <v>507.87676521010002</v>
      </c>
      <c r="AA17" s="28">
        <v>0.94051136672833324</v>
      </c>
      <c r="AB17" s="4" t="s">
        <v>137</v>
      </c>
      <c r="AC17" s="4">
        <f t="shared" si="1"/>
        <v>11.611608030337123</v>
      </c>
      <c r="AD17" s="4">
        <v>507.87613803329998</v>
      </c>
      <c r="AE17" s="4">
        <v>540</v>
      </c>
      <c r="AF17" s="28">
        <v>0.94051136672833324</v>
      </c>
      <c r="AG17" s="4">
        <v>0</v>
      </c>
      <c r="AH17" s="4" t="s">
        <v>138</v>
      </c>
      <c r="AI17" s="4">
        <v>0</v>
      </c>
      <c r="AJ17" s="4">
        <f>IF(AI17&lt;&gt;0,COUNTIF(Capacitors!A:A,L17),0)</f>
        <v>0</v>
      </c>
      <c r="AK17" s="4">
        <v>0</v>
      </c>
      <c r="AL17" s="4" t="s">
        <v>139</v>
      </c>
      <c r="AM17" s="29">
        <f>Assumptions!H$11+Assumptions!H$12+Assumptions!H$13</f>
        <v>228000</v>
      </c>
      <c r="AN17" s="29">
        <f>IFERROR(IF(C17="RelayElectromechanical",Assumptions!H$10,0),Assumptions!H$10)+IFERROR(IF(M17="RelayElectromechanical",Assumptions!H$10,0),Assumptions!H$10)</f>
        <v>0</v>
      </c>
      <c r="AO17" s="30">
        <f>J17*Assumptions!$H$5</f>
        <v>380000</v>
      </c>
      <c r="AP17" s="30">
        <f>(AI17*5280*Assumptions!$H$6)+(AK17*5280*Assumptions!$H$7)+(AJ17*Assumptions!H$22)</f>
        <v>0</v>
      </c>
      <c r="AQ17" s="29">
        <f t="shared" si="2"/>
        <v>0</v>
      </c>
      <c r="AR17" s="29">
        <f>IF(AL17="Group 4: Requires multiple FLISR ties", Assumptions!$H$9,0)</f>
        <v>445660.98560000001</v>
      </c>
      <c r="AS17" s="36"/>
      <c r="AT17" s="36"/>
      <c r="AU17" s="30">
        <f t="shared" si="3"/>
        <v>1053660.9856</v>
      </c>
      <c r="AV17" s="31"/>
      <c r="AW17" s="32"/>
    </row>
    <row r="18" spans="1:49" x14ac:dyDescent="0.25">
      <c r="A18" s="4" t="s">
        <v>559</v>
      </c>
      <c r="B18" s="4">
        <v>13080</v>
      </c>
      <c r="C18" s="4" t="s">
        <v>857</v>
      </c>
      <c r="D18" s="4" t="s">
        <v>587</v>
      </c>
      <c r="E18" s="4">
        <v>1881</v>
      </c>
      <c r="F18" s="4">
        <v>345</v>
      </c>
      <c r="G18" s="4">
        <f t="shared" si="0"/>
        <v>1536</v>
      </c>
      <c r="H18" s="4">
        <v>5.9133000000000004</v>
      </c>
      <c r="I18" s="4">
        <f>3</f>
        <v>3</v>
      </c>
      <c r="J18" s="4">
        <f>CEILING(G18/Assumptions!$H$4,1)</f>
        <v>5</v>
      </c>
      <c r="K18" s="4" t="s">
        <v>588</v>
      </c>
      <c r="L18" s="4">
        <v>13060</v>
      </c>
      <c r="M18" s="4" t="s">
        <v>857</v>
      </c>
      <c r="N18" s="4" t="s">
        <v>589</v>
      </c>
      <c r="O18" s="4">
        <v>81</v>
      </c>
      <c r="P18" s="4" t="s">
        <v>496</v>
      </c>
      <c r="Q18" s="4">
        <v>5</v>
      </c>
      <c r="R18" s="4" t="s">
        <v>29</v>
      </c>
      <c r="S18" s="4" t="str">
        <f>IF(AL18="Group 3: Requires transformer upgrade",CONCATENATE(K18, " transformer upgrade"), IF(AND(AL18="Group 4: Requires multiple FLISR ties",U18&lt;=Assumptions!H$39),CONCATENATE(K18, " transformer upgrade"), "No transformer upgrade"))</f>
        <v>No transformer upgrade</v>
      </c>
      <c r="T18" s="4">
        <v>28</v>
      </c>
      <c r="U18" s="4">
        <v>11.559165888459312</v>
      </c>
      <c r="V18" s="4">
        <v>0</v>
      </c>
      <c r="W18" s="4">
        <v>0</v>
      </c>
      <c r="X18" s="28">
        <v>1.6462532258064517</v>
      </c>
      <c r="Y18" s="4" t="s">
        <v>143</v>
      </c>
      <c r="Z18" s="4">
        <v>510.33850000000001</v>
      </c>
      <c r="AA18" s="28">
        <v>0.95255392500000002</v>
      </c>
      <c r="AB18" s="4" t="s">
        <v>137</v>
      </c>
      <c r="AC18" s="4">
        <f t="shared" si="1"/>
        <v>11.760286155110366</v>
      </c>
      <c r="AD18" s="4">
        <v>514.3791195</v>
      </c>
      <c r="AE18" s="4">
        <v>540</v>
      </c>
      <c r="AF18" s="28">
        <v>0.95255392500000002</v>
      </c>
      <c r="AG18" s="4">
        <v>5.3977272727272728E-2</v>
      </c>
      <c r="AH18" s="4" t="s">
        <v>138</v>
      </c>
      <c r="AI18" s="4">
        <v>5.3977272727272728E-2</v>
      </c>
      <c r="AJ18" s="4">
        <f>IF(AI18&lt;&gt;0,COUNTIF(Capacitors!A:A,L18),0)</f>
        <v>0</v>
      </c>
      <c r="AK18" s="4">
        <v>0</v>
      </c>
      <c r="AL18" s="4" t="s">
        <v>139</v>
      </c>
      <c r="AM18" s="29">
        <f>Assumptions!H$11+Assumptions!H$12+Assumptions!H$13</f>
        <v>228000</v>
      </c>
      <c r="AN18" s="29">
        <f>IFERROR(IF(C18="RelayElectromechanical",Assumptions!H$10,0),Assumptions!H$10)+IFERROR(IF(M18="RelayElectromechanical",Assumptions!H$10,0),Assumptions!H$10)</f>
        <v>0</v>
      </c>
      <c r="AO18" s="30">
        <f>J18*Assumptions!$H$5</f>
        <v>380000</v>
      </c>
      <c r="AP18" s="30">
        <f>(AI18*5280*Assumptions!$H$6)+(AK18*5280*Assumptions!$H$7)+(AJ18*Assumptions!H$22)</f>
        <v>15354.944999999998</v>
      </c>
      <c r="AQ18" s="29">
        <f t="shared" si="2"/>
        <v>0</v>
      </c>
      <c r="AR18" s="29">
        <f>IF(AL18="Group 4: Requires multiple FLISR ties", Assumptions!$H$9,0)</f>
        <v>445660.98560000001</v>
      </c>
      <c r="AS18" s="36"/>
      <c r="AT18" s="36"/>
      <c r="AU18" s="30">
        <f t="shared" si="3"/>
        <v>1069015.9306000001</v>
      </c>
      <c r="AV18" s="31"/>
      <c r="AW18" s="32"/>
    </row>
    <row r="19" spans="1:49" x14ac:dyDescent="0.25">
      <c r="A19" s="4" t="s">
        <v>689</v>
      </c>
      <c r="B19" s="4">
        <v>13113</v>
      </c>
      <c r="C19" s="4" t="s">
        <v>858</v>
      </c>
      <c r="D19" s="4" t="s">
        <v>732</v>
      </c>
      <c r="E19" s="4">
        <v>763</v>
      </c>
      <c r="F19" s="4">
        <v>357</v>
      </c>
      <c r="G19" s="4">
        <f t="shared" si="0"/>
        <v>406</v>
      </c>
      <c r="H19" s="4">
        <v>0.69019999999999992</v>
      </c>
      <c r="I19" s="4">
        <f>3</f>
        <v>3</v>
      </c>
      <c r="J19" s="4">
        <f>CEILING(G19/Assumptions!$H$4,1)</f>
        <v>2</v>
      </c>
      <c r="K19" s="4" t="s">
        <v>588</v>
      </c>
      <c r="L19" s="4">
        <v>13060</v>
      </c>
      <c r="M19" s="4" t="s">
        <v>857</v>
      </c>
      <c r="N19" s="4" t="s">
        <v>733</v>
      </c>
      <c r="O19" s="4">
        <v>127</v>
      </c>
      <c r="P19" s="4" t="s">
        <v>496</v>
      </c>
      <c r="Q19" s="4">
        <v>1</v>
      </c>
      <c r="R19" s="4" t="s">
        <v>29</v>
      </c>
      <c r="S19" s="4" t="str">
        <f>IF(AL19="Group 3: Requires transformer upgrade",CONCATENATE(K19, " transformer upgrade"), IF(AND(AL19="Group 4: Requires multiple FLISR ties",U19&lt;=Assumptions!H$39),CONCATENATE(K19, " transformer upgrade"), "No transformer upgrade"))</f>
        <v>No transformer upgrade</v>
      </c>
      <c r="T19" s="4">
        <v>28</v>
      </c>
      <c r="U19" s="4">
        <v>11.559165888459312</v>
      </c>
      <c r="V19" s="4">
        <v>0</v>
      </c>
      <c r="W19" s="4">
        <v>0</v>
      </c>
      <c r="X19" s="28">
        <v>0.88865647241290324</v>
      </c>
      <c r="Y19" s="4" t="s">
        <v>143</v>
      </c>
      <c r="Z19" s="4">
        <v>275.48350644800001</v>
      </c>
      <c r="AA19" s="28">
        <v>0.51808989196703703</v>
      </c>
      <c r="AB19" s="4" t="s">
        <v>137</v>
      </c>
      <c r="AC19" s="4">
        <f t="shared" si="1"/>
        <v>6.3963679364426227</v>
      </c>
      <c r="AD19" s="4">
        <v>279.76854166219999</v>
      </c>
      <c r="AE19" s="4">
        <v>540</v>
      </c>
      <c r="AF19" s="4">
        <v>0.51808989196703703</v>
      </c>
      <c r="AG19" s="4">
        <v>0</v>
      </c>
      <c r="AH19" s="4" t="s">
        <v>138</v>
      </c>
      <c r="AI19" s="4">
        <v>0</v>
      </c>
      <c r="AJ19" s="4">
        <f>IF(AI19&lt;&gt;0,COUNTIF(Capacitors!A:A,L19),0)</f>
        <v>0</v>
      </c>
      <c r="AK19" s="4">
        <v>0</v>
      </c>
      <c r="AL19" s="4" t="s">
        <v>856</v>
      </c>
      <c r="AM19" s="29">
        <f>Assumptions!H$11+Assumptions!H$12+Assumptions!H$13</f>
        <v>228000</v>
      </c>
      <c r="AN19" s="29">
        <f>IFERROR(IF(C19="RelayElectromechanical",Assumptions!H$10,0),Assumptions!H$10)+IFERROR(IF(M19="RelayElectromechanical",Assumptions!H$10,0),Assumptions!H$10)</f>
        <v>120000</v>
      </c>
      <c r="AO19" s="30">
        <f>J19*Assumptions!$H$5</f>
        <v>152000</v>
      </c>
      <c r="AP19" s="30">
        <f>(AI19*5280*Assumptions!$H$6)+(AK19*5280*Assumptions!$H$7)+(AJ19*Assumptions!H$22)</f>
        <v>0</v>
      </c>
      <c r="AQ19" s="29">
        <f t="shared" si="2"/>
        <v>0</v>
      </c>
      <c r="AR19" s="29">
        <f>IF(AL19="Group 4: Requires multiple FLISR ties", Assumptions!$H$9,0)</f>
        <v>0</v>
      </c>
      <c r="AS19" s="36"/>
      <c r="AT19" s="36"/>
      <c r="AU19" s="30">
        <f t="shared" si="3"/>
        <v>500000</v>
      </c>
      <c r="AV19" s="31"/>
      <c r="AW19" s="32"/>
    </row>
    <row r="20" spans="1:49" x14ac:dyDescent="0.25">
      <c r="A20" s="4" t="s">
        <v>559</v>
      </c>
      <c r="B20" s="4">
        <v>13082</v>
      </c>
      <c r="C20" s="4" t="s">
        <v>857</v>
      </c>
      <c r="D20" s="4" t="s">
        <v>560</v>
      </c>
      <c r="E20" s="4">
        <v>1211</v>
      </c>
      <c r="F20" s="4">
        <v>469</v>
      </c>
      <c r="G20" s="4">
        <f t="shared" si="0"/>
        <v>742</v>
      </c>
      <c r="H20" s="4">
        <v>3.8281999999999998</v>
      </c>
      <c r="I20" s="4">
        <f>3</f>
        <v>3</v>
      </c>
      <c r="J20" s="4">
        <f>CEILING(G20/Assumptions!$H$4,1)</f>
        <v>3</v>
      </c>
      <c r="K20" s="33" t="s">
        <v>519</v>
      </c>
      <c r="L20" s="4">
        <v>13064</v>
      </c>
      <c r="M20" s="4" t="s">
        <v>857</v>
      </c>
      <c r="N20" s="4" t="s">
        <v>561</v>
      </c>
      <c r="O20" s="4">
        <v>221</v>
      </c>
      <c r="P20" s="4" t="s">
        <v>496</v>
      </c>
      <c r="Q20" s="4">
        <v>2</v>
      </c>
      <c r="R20" s="4" t="s">
        <v>791</v>
      </c>
      <c r="S20" s="4" t="str">
        <f>IF(AL20="Group 3: Requires transformer upgrade",CONCATENATE(K20, " transformer upgrade"), IF(AND(AL20="Group 4: Requires multiple FLISR ties",U20&lt;=Assumptions!H$39),CONCATENATE(K20, " transformer upgrade"), "No transformer upgrade"))</f>
        <v>HIMES E transformer upgrade</v>
      </c>
      <c r="T20" s="4">
        <v>23</v>
      </c>
      <c r="U20" s="4">
        <v>-0.21287564100578749</v>
      </c>
      <c r="V20" s="4">
        <v>0</v>
      </c>
      <c r="W20" s="4">
        <v>0</v>
      </c>
      <c r="X20" s="28">
        <v>1.0521266666125491</v>
      </c>
      <c r="Y20" s="4" t="s">
        <v>530</v>
      </c>
      <c r="Z20" s="4">
        <v>536.58459997240004</v>
      </c>
      <c r="AA20" s="28">
        <v>0.99367393781111113</v>
      </c>
      <c r="AB20" s="4" t="s">
        <v>137</v>
      </c>
      <c r="AC20" s="4">
        <f t="shared" si="1"/>
        <v>12.267956224666243</v>
      </c>
      <c r="AD20" s="4">
        <v>536.58392641800003</v>
      </c>
      <c r="AE20" s="4">
        <v>540</v>
      </c>
      <c r="AF20" s="28">
        <v>0.99367393781111113</v>
      </c>
      <c r="AG20" s="4">
        <v>4.3749999999999997E-2</v>
      </c>
      <c r="AH20" s="4" t="s">
        <v>138</v>
      </c>
      <c r="AI20" s="4">
        <v>4.3749999999999997E-2</v>
      </c>
      <c r="AJ20" s="4">
        <f>IF(AI20&lt;&gt;0,COUNTIF(Capacitors!A:A,L20),0)</f>
        <v>0</v>
      </c>
      <c r="AK20" s="4">
        <v>0</v>
      </c>
      <c r="AL20" s="4" t="s">
        <v>139</v>
      </c>
      <c r="AM20" s="29">
        <f>Assumptions!H$11+Assumptions!H$12+Assumptions!H$13</f>
        <v>228000</v>
      </c>
      <c r="AN20" s="29">
        <f>IFERROR(IF(C20="RelayElectromechanical",Assumptions!H$10,0),Assumptions!H$10)+IFERROR(IF(M20="RelayElectromechanical",Assumptions!H$10,0),Assumptions!H$10)</f>
        <v>0</v>
      </c>
      <c r="AO20" s="30">
        <f>J20*Assumptions!$H$5</f>
        <v>228000</v>
      </c>
      <c r="AP20" s="30">
        <f>(AI20*5280*Assumptions!$H$6)+(AK20*5280*Assumptions!$H$7)+(AJ20*Assumptions!H$22)</f>
        <v>12445.586999999998</v>
      </c>
      <c r="AQ20" s="29">
        <f t="shared" si="2"/>
        <v>1750000</v>
      </c>
      <c r="AR20" s="29">
        <f>IF(AL20="Group 4: Requires multiple FLISR ties", Assumptions!$H$9,0)</f>
        <v>445660.98560000001</v>
      </c>
      <c r="AS20" s="36"/>
      <c r="AT20" s="36"/>
      <c r="AU20" s="30">
        <f t="shared" si="3"/>
        <v>2664106.5725999996</v>
      </c>
      <c r="AV20" s="31"/>
      <c r="AW20" s="32"/>
    </row>
    <row r="21" spans="1:49" x14ac:dyDescent="0.25">
      <c r="A21" s="4" t="s">
        <v>519</v>
      </c>
      <c r="B21" s="4">
        <v>13065</v>
      </c>
      <c r="C21" s="4" t="s">
        <v>857</v>
      </c>
      <c r="D21" s="4" t="s">
        <v>529</v>
      </c>
      <c r="E21" s="4">
        <v>1684</v>
      </c>
      <c r="F21" s="4">
        <v>239</v>
      </c>
      <c r="G21" s="4">
        <f t="shared" si="0"/>
        <v>1445</v>
      </c>
      <c r="H21" s="4">
        <v>5.3521000000000001</v>
      </c>
      <c r="I21" s="4">
        <f>3</f>
        <v>3</v>
      </c>
      <c r="J21" s="4">
        <f>CEILING(G21/Assumptions!$H$4,1)</f>
        <v>5</v>
      </c>
      <c r="K21" s="33" t="s">
        <v>519</v>
      </c>
      <c r="L21" s="4">
        <v>13064</v>
      </c>
      <c r="M21" s="4" t="s">
        <v>857</v>
      </c>
      <c r="N21" s="4" t="s">
        <v>521</v>
      </c>
      <c r="O21" s="4">
        <v>232</v>
      </c>
      <c r="P21" s="4" t="s">
        <v>496</v>
      </c>
      <c r="Q21" s="4">
        <v>5</v>
      </c>
      <c r="R21" s="4" t="s">
        <v>791</v>
      </c>
      <c r="S21" s="4" t="str">
        <f>IF(AL21="Group 3: Requires transformer upgrade",CONCATENATE(K21, " transformer upgrade"), IF(AND(AL21="Group 4: Requires multiple FLISR ties",U21&lt;=Assumptions!H$39),CONCATENATE(K21, " transformer upgrade"), "No transformer upgrade"))</f>
        <v>HIMES E transformer upgrade</v>
      </c>
      <c r="T21" s="4">
        <v>23</v>
      </c>
      <c r="U21" s="4">
        <v>-0.21287564100578749</v>
      </c>
      <c r="V21" s="4">
        <v>0</v>
      </c>
      <c r="W21" s="4">
        <v>0</v>
      </c>
      <c r="X21" s="28">
        <v>1.1638225490196077</v>
      </c>
      <c r="Y21" s="4" t="s">
        <v>530</v>
      </c>
      <c r="Z21" s="4">
        <v>593.54949999999997</v>
      </c>
      <c r="AA21" s="28">
        <v>1.099149639074074</v>
      </c>
      <c r="AB21" s="4" t="s">
        <v>137</v>
      </c>
      <c r="AC21" s="4">
        <f t="shared" si="1"/>
        <v>13.570165366540682</v>
      </c>
      <c r="AD21" s="4">
        <v>593.54080509999994</v>
      </c>
      <c r="AE21" s="4">
        <v>540</v>
      </c>
      <c r="AF21" s="28">
        <v>1.099149639074074</v>
      </c>
      <c r="AG21" s="4">
        <v>4.3749999999999997E-2</v>
      </c>
      <c r="AH21" s="4" t="s">
        <v>138</v>
      </c>
      <c r="AI21" s="4">
        <v>4.3749999999999997E-2</v>
      </c>
      <c r="AJ21" s="4">
        <f>IF(AI21&lt;&gt;0,COUNTIF(Capacitors!A:A,L21),0)</f>
        <v>0</v>
      </c>
      <c r="AK21" s="4">
        <v>0</v>
      </c>
      <c r="AL21" s="4" t="s">
        <v>139</v>
      </c>
      <c r="AM21" s="29">
        <f>Assumptions!H$11+Assumptions!H$12+Assumptions!H$13</f>
        <v>228000</v>
      </c>
      <c r="AN21" s="29">
        <f>IFERROR(IF(C21="RelayElectromechanical",Assumptions!H$10,0),Assumptions!H$10)+IFERROR(IF(M21="RelayElectromechanical",Assumptions!H$10,0),Assumptions!H$10)</f>
        <v>0</v>
      </c>
      <c r="AO21" s="30">
        <f>J21*Assumptions!$H$5</f>
        <v>380000</v>
      </c>
      <c r="AP21" s="30">
        <f>(AI21*5280*Assumptions!$H$6)+(AK21*5280*Assumptions!$H$7)+(AJ21*Assumptions!H$22)</f>
        <v>12445.586999999998</v>
      </c>
      <c r="AQ21" s="29">
        <f t="shared" si="2"/>
        <v>1750000</v>
      </c>
      <c r="AR21" s="29">
        <f>IF(AL21="Group 4: Requires multiple FLISR ties", Assumptions!$H$9,0)</f>
        <v>445660.98560000001</v>
      </c>
      <c r="AS21" s="36"/>
      <c r="AT21" s="36"/>
      <c r="AU21" s="30">
        <f t="shared" si="3"/>
        <v>2816106.5725999996</v>
      </c>
      <c r="AV21" s="31"/>
      <c r="AW21" s="32"/>
    </row>
    <row r="22" spans="1:49" x14ac:dyDescent="0.25">
      <c r="A22" s="4" t="s">
        <v>519</v>
      </c>
      <c r="B22" s="4">
        <v>13064</v>
      </c>
      <c r="C22" s="4" t="s">
        <v>857</v>
      </c>
      <c r="D22" s="4" t="s">
        <v>520</v>
      </c>
      <c r="E22" s="4">
        <v>2040</v>
      </c>
      <c r="F22" s="4">
        <v>346</v>
      </c>
      <c r="G22" s="4">
        <f t="shared" si="0"/>
        <v>1694</v>
      </c>
      <c r="H22" s="4">
        <v>7.3094000000000001</v>
      </c>
      <c r="I22" s="4">
        <f>3</f>
        <v>3</v>
      </c>
      <c r="J22" s="4">
        <f>CEILING(G22/Assumptions!$H$4,1)</f>
        <v>5</v>
      </c>
      <c r="K22" s="33" t="s">
        <v>519</v>
      </c>
      <c r="L22" s="4">
        <v>13065</v>
      </c>
      <c r="M22" s="4" t="s">
        <v>857</v>
      </c>
      <c r="N22" s="4" t="s">
        <v>521</v>
      </c>
      <c r="O22" s="4">
        <v>177</v>
      </c>
      <c r="P22" s="4" t="s">
        <v>496</v>
      </c>
      <c r="Q22" s="4">
        <v>4</v>
      </c>
      <c r="R22" s="4" t="s">
        <v>791</v>
      </c>
      <c r="S22" s="4" t="str">
        <f>IF(AL22="Group 3: Requires transformer upgrade",CONCATENATE(K22, " transformer upgrade"), IF(AND(AL22="Group 4: Requires multiple FLISR ties",U22&lt;=Assumptions!H$39),CONCATENATE(K22, " transformer upgrade"), "No transformer upgrade"))</f>
        <v>HIMES E transformer upgrade</v>
      </c>
      <c r="T22" s="4">
        <v>23</v>
      </c>
      <c r="U22" s="4">
        <v>-0.21287564100578749</v>
      </c>
      <c r="V22" s="4">
        <v>0</v>
      </c>
      <c r="W22" s="4">
        <v>0</v>
      </c>
      <c r="X22" s="28">
        <v>1.8120887096774192</v>
      </c>
      <c r="Y22" s="4" t="s">
        <v>143</v>
      </c>
      <c r="Z22" s="4">
        <v>561.74749999999995</v>
      </c>
      <c r="AA22" s="28">
        <v>1.1032543750257409</v>
      </c>
      <c r="AB22" s="4" t="s">
        <v>137</v>
      </c>
      <c r="AC22" s="4">
        <f t="shared" si="1"/>
        <v>13.620842675316423</v>
      </c>
      <c r="AD22" s="4">
        <v>595.75736251390003</v>
      </c>
      <c r="AE22" s="4">
        <v>540</v>
      </c>
      <c r="AF22" s="28">
        <v>1.1032543750257409</v>
      </c>
      <c r="AG22" s="4">
        <v>1.0833333333333333</v>
      </c>
      <c r="AH22" s="4" t="s">
        <v>138</v>
      </c>
      <c r="AI22" s="4">
        <v>1.0833333333333333</v>
      </c>
      <c r="AJ22" s="4">
        <f>IF(AI22&lt;&gt;0,COUNTIF(Capacitors!A:A,L22),0)</f>
        <v>1</v>
      </c>
      <c r="AK22" s="4">
        <v>0</v>
      </c>
      <c r="AL22" s="4" t="s">
        <v>139</v>
      </c>
      <c r="AM22" s="29">
        <f>Assumptions!H$11+Assumptions!H$12+Assumptions!H$13</f>
        <v>228000</v>
      </c>
      <c r="AN22" s="29">
        <f>IFERROR(IF(C22="RelayElectromechanical",Assumptions!H$10,0),Assumptions!H$10)+IFERROR(IF(M22="RelayElectromechanical",Assumptions!H$10,0),Assumptions!H$10)</f>
        <v>0</v>
      </c>
      <c r="AO22" s="30">
        <f>J22*Assumptions!$H$5</f>
        <v>380000</v>
      </c>
      <c r="AP22" s="30">
        <f>(AI22*5280*Assumptions!$H$6)+(AK22*5280*Assumptions!$H$7)+(AJ22*Assumptions!H$22)</f>
        <v>320579.44</v>
      </c>
      <c r="AQ22" s="29">
        <f t="shared" si="2"/>
        <v>1750000</v>
      </c>
      <c r="AR22" s="29">
        <f>IF(AL22="Group 4: Requires multiple FLISR ties", Assumptions!$H$9,0)</f>
        <v>445660.98560000001</v>
      </c>
      <c r="AS22" s="36"/>
      <c r="AT22" s="36"/>
      <c r="AU22" s="30">
        <f t="shared" si="3"/>
        <v>3124240.4255999997</v>
      </c>
      <c r="AV22" s="31"/>
      <c r="AW22" s="32"/>
    </row>
    <row r="23" spans="1:49" x14ac:dyDescent="0.25">
      <c r="A23" s="4" t="s">
        <v>716</v>
      </c>
      <c r="B23" s="4">
        <v>13605</v>
      </c>
      <c r="C23" s="4" t="s">
        <v>857</v>
      </c>
      <c r="D23" s="4" t="s">
        <v>717</v>
      </c>
      <c r="E23" s="4">
        <v>715</v>
      </c>
      <c r="F23" s="4">
        <v>337</v>
      </c>
      <c r="G23" s="4">
        <f t="shared" si="0"/>
        <v>378</v>
      </c>
      <c r="H23" s="4">
        <v>1.6222999999999999</v>
      </c>
      <c r="I23" s="4">
        <f>3</f>
        <v>3</v>
      </c>
      <c r="J23" s="4">
        <f>CEILING(G23/Assumptions!$H$4,1)</f>
        <v>2</v>
      </c>
      <c r="K23" s="4" t="s">
        <v>519</v>
      </c>
      <c r="L23" s="4">
        <v>13065</v>
      </c>
      <c r="M23" s="4" t="s">
        <v>857</v>
      </c>
      <c r="N23" s="4" t="s">
        <v>718</v>
      </c>
      <c r="O23" s="4">
        <v>282</v>
      </c>
      <c r="P23" s="4" t="s">
        <v>496</v>
      </c>
      <c r="Q23" s="4">
        <v>3</v>
      </c>
      <c r="R23" s="4" t="s">
        <v>791</v>
      </c>
      <c r="S23" s="4" t="str">
        <f>IF(AL23="Group 3: Requires transformer upgrade",CONCATENATE(K23, " transformer upgrade"), IF(AND(AL23="Group 4: Requires multiple FLISR ties",U23&lt;=Assumptions!H$39),CONCATENATE(K23, " transformer upgrade"), "No transformer upgrade"))</f>
        <v>HIMES E transformer upgrade</v>
      </c>
      <c r="T23" s="4">
        <v>23</v>
      </c>
      <c r="U23" s="4">
        <v>-0.21287564100578749</v>
      </c>
      <c r="V23" s="4">
        <v>0</v>
      </c>
      <c r="W23" s="4">
        <v>0</v>
      </c>
      <c r="X23" s="28">
        <v>0.97621553430354846</v>
      </c>
      <c r="Y23" s="4" t="s">
        <v>143</v>
      </c>
      <c r="Z23" s="4">
        <v>302.62681563410001</v>
      </c>
      <c r="AA23" s="28">
        <v>0.63269456356703702</v>
      </c>
      <c r="AB23" s="4" t="s">
        <v>137</v>
      </c>
      <c r="AC23" s="4">
        <f t="shared" si="1"/>
        <v>7.8112838770057262</v>
      </c>
      <c r="AD23" s="4">
        <v>341.65506432619998</v>
      </c>
      <c r="AE23" s="4">
        <v>540</v>
      </c>
      <c r="AF23" s="4">
        <v>0.63269456356703702</v>
      </c>
      <c r="AG23" s="4">
        <v>4.8674242424242425E-2</v>
      </c>
      <c r="AH23" s="4" t="s">
        <v>146</v>
      </c>
      <c r="AI23" s="4">
        <v>4.8674242424242425E-2</v>
      </c>
      <c r="AJ23" s="4">
        <f>IF(AI23&lt;&gt;0,COUNTIF(Capacitors!A:A,L23),0)</f>
        <v>1</v>
      </c>
      <c r="AK23" s="4">
        <v>0</v>
      </c>
      <c r="AL23" s="4" t="s">
        <v>145</v>
      </c>
      <c r="AM23" s="29">
        <f>Assumptions!H$11+Assumptions!H$12+Assumptions!H$13</f>
        <v>228000</v>
      </c>
      <c r="AN23" s="29">
        <f>IFERROR(IF(C23="RelayElectromechanical",Assumptions!H$10,0),Assumptions!H$10)+IFERROR(IF(M23="RelayElectromechanical",Assumptions!H$10,0),Assumptions!H$10)</f>
        <v>0</v>
      </c>
      <c r="AO23" s="30">
        <f>J23*Assumptions!$H$5</f>
        <v>152000</v>
      </c>
      <c r="AP23" s="30">
        <f>(AI23*5280*Assumptions!$H$6)+(AK23*5280*Assumptions!$H$7)+(AJ23*Assumptions!H$22)</f>
        <v>26249.388999999999</v>
      </c>
      <c r="AQ23" s="29">
        <f t="shared" si="2"/>
        <v>1750000</v>
      </c>
      <c r="AR23" s="29">
        <f>IF(AL23="Group 4: Requires multiple FLISR ties", Assumptions!$H$9,0)</f>
        <v>0</v>
      </c>
      <c r="AS23" s="36"/>
      <c r="AT23" s="36"/>
      <c r="AU23" s="30">
        <f t="shared" si="3"/>
        <v>2156249.389</v>
      </c>
      <c r="AV23" s="31"/>
      <c r="AW23" s="32"/>
    </row>
    <row r="24" spans="1:49" x14ac:dyDescent="0.25">
      <c r="A24" s="4" t="s">
        <v>626</v>
      </c>
      <c r="B24" s="4">
        <v>13137</v>
      </c>
      <c r="C24" s="4" t="s">
        <v>857</v>
      </c>
      <c r="D24" s="4" t="s">
        <v>627</v>
      </c>
      <c r="E24" s="4">
        <v>786</v>
      </c>
      <c r="F24" s="4">
        <v>345</v>
      </c>
      <c r="G24" s="4">
        <f t="shared" si="0"/>
        <v>441</v>
      </c>
      <c r="H24" s="4">
        <v>2.3498999999999994</v>
      </c>
      <c r="I24" s="4">
        <f>3</f>
        <v>3</v>
      </c>
      <c r="J24" s="4">
        <f>CEILING(G24/Assumptions!$H$4,1)</f>
        <v>2</v>
      </c>
      <c r="K24" s="4" t="s">
        <v>569</v>
      </c>
      <c r="L24" s="4">
        <v>13067</v>
      </c>
      <c r="M24" s="4" t="e">
        <v>#N/A</v>
      </c>
      <c r="N24" s="4" t="s">
        <v>628</v>
      </c>
      <c r="O24" s="4">
        <v>220</v>
      </c>
      <c r="P24" s="4" t="s">
        <v>496</v>
      </c>
      <c r="Q24" s="4">
        <v>1</v>
      </c>
      <c r="R24" s="4" t="s">
        <v>29</v>
      </c>
      <c r="S24" s="4" t="str">
        <f>IF(AL24="Group 3: Requires transformer upgrade",CONCATENATE(K24, " transformer upgrade"), IF(AND(AL24="Group 4: Requires multiple FLISR ties",U24&lt;=Assumptions!H$39),CONCATENATE(K24, " transformer upgrade"), "No transformer upgrade"))</f>
        <v>No transformer upgrade</v>
      </c>
      <c r="T24" s="4">
        <v>28</v>
      </c>
      <c r="U24" s="4">
        <v>5.0410870341634642</v>
      </c>
      <c r="V24" s="4">
        <v>3.4590000000000001</v>
      </c>
      <c r="W24" s="4">
        <v>151.29201372173605</v>
      </c>
      <c r="X24" s="28">
        <v>1.0797417073170732</v>
      </c>
      <c r="Y24" s="4" t="s">
        <v>144</v>
      </c>
      <c r="Z24" s="4">
        <v>442.69409999999999</v>
      </c>
      <c r="AA24" s="28">
        <v>0.86643935029254904</v>
      </c>
      <c r="AB24" s="4" t="s">
        <v>530</v>
      </c>
      <c r="AC24" s="4">
        <f t="shared" si="1"/>
        <v>10.102826685014819</v>
      </c>
      <c r="AD24" s="4">
        <v>441.8840686492</v>
      </c>
      <c r="AE24" s="4">
        <v>510</v>
      </c>
      <c r="AF24" s="4">
        <v>1.1630903575900706</v>
      </c>
      <c r="AG24" s="4">
        <v>0.84356060606060601</v>
      </c>
      <c r="AH24" s="4" t="s">
        <v>146</v>
      </c>
      <c r="AI24" s="4">
        <v>0.84356060606060601</v>
      </c>
      <c r="AJ24" s="4">
        <f>IF(AI24&lt;&gt;0,COUNTIF(Capacitors!A:A,L24),0)</f>
        <v>1</v>
      </c>
      <c r="AK24" s="4">
        <v>0</v>
      </c>
      <c r="AL24" s="4" t="s">
        <v>149</v>
      </c>
      <c r="AM24" s="29">
        <f>Assumptions!H$11+Assumptions!H$12+Assumptions!H$13</f>
        <v>228000</v>
      </c>
      <c r="AN24" s="29">
        <f>IFERROR(IF(C24="RelayElectromechanical",Assumptions!H$10,0),Assumptions!H$10)+IFERROR(IF(M24="RelayElectromechanical",Assumptions!H$10,0),Assumptions!H$10)</f>
        <v>120000</v>
      </c>
      <c r="AO24" s="30">
        <f>J24*Assumptions!$H$5</f>
        <v>152000</v>
      </c>
      <c r="AP24" s="30">
        <f>(AI24*5280*Assumptions!$H$6)+(AK24*5280*Assumptions!$H$7)+(AJ24*Assumptions!H$22)</f>
        <v>252371.15799999997</v>
      </c>
      <c r="AQ24" s="29">
        <f t="shared" si="2"/>
        <v>0</v>
      </c>
      <c r="AR24" s="29">
        <f>IF(AL24="Group 4: Requires multiple FLISR ties", Assumptions!$H$9,0)</f>
        <v>0</v>
      </c>
      <c r="AS24" s="36"/>
      <c r="AT24" s="36"/>
      <c r="AU24" s="30">
        <f t="shared" si="3"/>
        <v>752371.15799999994</v>
      </c>
      <c r="AV24" s="31"/>
      <c r="AW24" s="32"/>
    </row>
    <row r="25" spans="1:49" x14ac:dyDescent="0.25">
      <c r="A25" s="4" t="s">
        <v>650</v>
      </c>
      <c r="B25" s="4">
        <v>13522</v>
      </c>
      <c r="C25" s="4" t="s">
        <v>857</v>
      </c>
      <c r="D25" s="4" t="s">
        <v>673</v>
      </c>
      <c r="E25" s="4">
        <v>2143</v>
      </c>
      <c r="F25" s="4">
        <v>286</v>
      </c>
      <c r="G25" s="4">
        <f t="shared" si="0"/>
        <v>1857</v>
      </c>
      <c r="H25" s="4">
        <v>4.7031000000000001</v>
      </c>
      <c r="I25" s="4">
        <f>3</f>
        <v>3</v>
      </c>
      <c r="J25" s="4">
        <f>CEILING(G25/Assumptions!$H$4,1)</f>
        <v>6</v>
      </c>
      <c r="K25" s="4" t="s">
        <v>569</v>
      </c>
      <c r="L25" s="4">
        <v>13068</v>
      </c>
      <c r="M25" s="4" t="e">
        <v>#N/A</v>
      </c>
      <c r="N25" s="4" t="s">
        <v>674</v>
      </c>
      <c r="O25" s="4">
        <v>15</v>
      </c>
      <c r="P25" s="4" t="s">
        <v>496</v>
      </c>
      <c r="Q25" s="4">
        <v>1</v>
      </c>
      <c r="R25" s="4" t="s">
        <v>29</v>
      </c>
      <c r="S25" s="4" t="str">
        <f>IF(AL25="Group 3: Requires transformer upgrade",CONCATENATE(K25, " transformer upgrade"), IF(AND(AL25="Group 4: Requires multiple FLISR ties",U25&lt;=Assumptions!H$39),CONCATENATE(K25, " transformer upgrade"), "No transformer upgrade"))</f>
        <v>No transformer upgrade</v>
      </c>
      <c r="T25" s="4">
        <v>28</v>
      </c>
      <c r="U25" s="4">
        <v>5.0410870341634642</v>
      </c>
      <c r="V25" s="4">
        <v>0</v>
      </c>
      <c r="W25" s="4">
        <v>0</v>
      </c>
      <c r="X25" s="28">
        <v>1.2094868571428572</v>
      </c>
      <c r="Y25" s="4" t="s">
        <v>675</v>
      </c>
      <c r="Z25" s="4">
        <v>423.32040000000001</v>
      </c>
      <c r="AA25" s="28">
        <v>0.80534361678796984</v>
      </c>
      <c r="AB25" s="4" t="s">
        <v>147</v>
      </c>
      <c r="AC25" s="4">
        <f t="shared" si="1"/>
        <v>9.7955181045812534</v>
      </c>
      <c r="AD25" s="4">
        <v>428.44280413119998</v>
      </c>
      <c r="AE25" s="4">
        <v>532</v>
      </c>
      <c r="AF25" s="4">
        <v>0.80534361678796984</v>
      </c>
      <c r="AG25" s="4">
        <v>0.57348484848484849</v>
      </c>
      <c r="AH25" s="4" t="s">
        <v>146</v>
      </c>
      <c r="AI25" s="4">
        <v>0.57348484848484849</v>
      </c>
      <c r="AJ25" s="4">
        <f>IF(AI25&lt;&gt;0,COUNTIF(Capacitors!A:A,L25),0)</f>
        <v>0</v>
      </c>
      <c r="AK25" s="4">
        <v>0</v>
      </c>
      <c r="AL25" s="4" t="s">
        <v>149</v>
      </c>
      <c r="AM25" s="29">
        <f>Assumptions!H$11+Assumptions!H$12+Assumptions!H$13</f>
        <v>228000</v>
      </c>
      <c r="AN25" s="29">
        <f>IFERROR(IF(C25="RelayElectromechanical",Assumptions!H$10,0),Assumptions!H$10)+IFERROR(IF(M25="RelayElectromechanical",Assumptions!H$10,0),Assumptions!H$10)</f>
        <v>120000</v>
      </c>
      <c r="AO25" s="30">
        <f>J25*Assumptions!$H$5</f>
        <v>456000</v>
      </c>
      <c r="AP25" s="30">
        <f>(AI25*5280*Assumptions!$H$6)+(AK25*5280*Assumptions!$H$7)+(AJ25*Assumptions!H$22)</f>
        <v>163139.55599999998</v>
      </c>
      <c r="AQ25" s="29">
        <f t="shared" si="2"/>
        <v>0</v>
      </c>
      <c r="AR25" s="29">
        <f>IF(AL25="Group 4: Requires multiple FLISR ties", Assumptions!$H$9,0)</f>
        <v>0</v>
      </c>
      <c r="AS25" s="36"/>
      <c r="AT25" s="36"/>
      <c r="AU25" s="30">
        <f t="shared" si="3"/>
        <v>967139.55599999998</v>
      </c>
      <c r="AV25" s="31"/>
      <c r="AW25" s="32"/>
    </row>
    <row r="26" spans="1:49" x14ac:dyDescent="0.25">
      <c r="A26" s="4" t="s">
        <v>623</v>
      </c>
      <c r="B26" s="4">
        <v>13740</v>
      </c>
      <c r="C26" s="4" t="s">
        <v>857</v>
      </c>
      <c r="D26" s="4" t="s">
        <v>624</v>
      </c>
      <c r="E26" s="4">
        <v>1518</v>
      </c>
      <c r="F26" s="4">
        <v>211</v>
      </c>
      <c r="G26" s="4">
        <f t="shared" si="0"/>
        <v>1307</v>
      </c>
      <c r="H26" s="4">
        <v>5.4018000000000006</v>
      </c>
      <c r="I26" s="4">
        <f>3</f>
        <v>3</v>
      </c>
      <c r="J26" s="4">
        <f>CEILING(G26/Assumptions!$H$4,1)</f>
        <v>4</v>
      </c>
      <c r="K26" s="4" t="s">
        <v>569</v>
      </c>
      <c r="L26" s="4">
        <v>13069</v>
      </c>
      <c r="M26" s="4" t="e">
        <v>#N/A</v>
      </c>
      <c r="N26" s="4" t="s">
        <v>625</v>
      </c>
      <c r="O26" s="4">
        <v>77</v>
      </c>
      <c r="P26" s="4" t="s">
        <v>496</v>
      </c>
      <c r="Q26" s="4">
        <v>1</v>
      </c>
      <c r="R26" s="4" t="s">
        <v>791</v>
      </c>
      <c r="S26" s="4" t="str">
        <f>IF(AL26="Group 3: Requires transformer upgrade",CONCATENATE(K26, " transformer upgrade"), IF(AND(AL26="Group 4: Requires multiple FLISR ties",U26&lt;=Assumptions!H$39),CONCATENATE(K26, " transformer upgrade"), "No transformer upgrade"))</f>
        <v>IVY_ST  transformer upgrade</v>
      </c>
      <c r="T26" s="4">
        <v>28</v>
      </c>
      <c r="U26" s="4">
        <v>5.0410870341634642</v>
      </c>
      <c r="V26" s="4">
        <v>0</v>
      </c>
      <c r="W26" s="4">
        <v>0</v>
      </c>
      <c r="X26" s="28">
        <v>1.068789756097561</v>
      </c>
      <c r="Y26" s="4" t="s">
        <v>144</v>
      </c>
      <c r="Z26" s="4">
        <v>438.2038</v>
      </c>
      <c r="AA26" s="28">
        <v>0.87521123193387096</v>
      </c>
      <c r="AB26" s="4" t="s">
        <v>143</v>
      </c>
      <c r="AC26" s="4">
        <f t="shared" si="1"/>
        <v>6.2031050337955786</v>
      </c>
      <c r="AD26" s="4">
        <v>271.31548189950001</v>
      </c>
      <c r="AE26" s="4">
        <v>310</v>
      </c>
      <c r="AF26" s="4">
        <v>0.87521123193387096</v>
      </c>
      <c r="AG26" s="4">
        <v>0.16155303030303031</v>
      </c>
      <c r="AH26" s="4" t="s">
        <v>146</v>
      </c>
      <c r="AI26" s="4">
        <v>0.16155303030303031</v>
      </c>
      <c r="AJ26" s="4">
        <f>IF(AI26&lt;&gt;0,COUNTIF(Capacitors!A:A,L26),0)</f>
        <v>0</v>
      </c>
      <c r="AK26" s="4">
        <v>0</v>
      </c>
      <c r="AL26" s="4" t="s">
        <v>145</v>
      </c>
      <c r="AM26" s="29">
        <f>Assumptions!H$11+Assumptions!H$12+Assumptions!H$13</f>
        <v>228000</v>
      </c>
      <c r="AN26" s="29">
        <f>IFERROR(IF(C26="RelayElectromechanical",Assumptions!H$10,0),Assumptions!H$10)+IFERROR(IF(M26="RelayElectromechanical",Assumptions!H$10,0),Assumptions!H$10)</f>
        <v>120000</v>
      </c>
      <c r="AO26" s="30">
        <f>J26*Assumptions!$H$5</f>
        <v>304000</v>
      </c>
      <c r="AP26" s="30">
        <f>(AI26*5280*Assumptions!$H$6)+(AK26*5280*Assumptions!$H$7)+(AJ26*Assumptions!H$22)</f>
        <v>45957.080999999998</v>
      </c>
      <c r="AQ26" s="29">
        <f t="shared" si="2"/>
        <v>1750000</v>
      </c>
      <c r="AR26" s="29">
        <f>IF(AL26="Group 4: Requires multiple FLISR ties", Assumptions!$H$9,0)</f>
        <v>0</v>
      </c>
      <c r="AS26" s="36"/>
      <c r="AT26" s="36"/>
      <c r="AU26" s="30">
        <f t="shared" si="3"/>
        <v>2447957.0810000002</v>
      </c>
      <c r="AV26" s="31"/>
      <c r="AW26" s="32"/>
    </row>
    <row r="27" spans="1:49" x14ac:dyDescent="0.25">
      <c r="A27" s="4" t="s">
        <v>501</v>
      </c>
      <c r="B27" s="4">
        <v>14274</v>
      </c>
      <c r="C27" s="4" t="s">
        <v>857</v>
      </c>
      <c r="D27" s="4" t="s">
        <v>670</v>
      </c>
      <c r="E27" s="4">
        <v>1149</v>
      </c>
      <c r="F27" s="4">
        <v>263</v>
      </c>
      <c r="G27" s="4">
        <f t="shared" si="0"/>
        <v>886</v>
      </c>
      <c r="H27" s="4">
        <v>4.9378000000000002</v>
      </c>
      <c r="I27" s="4">
        <f>3</f>
        <v>3</v>
      </c>
      <c r="J27" s="4">
        <f>CEILING(G27/Assumptions!$H$4,1)</f>
        <v>3</v>
      </c>
      <c r="K27" s="4" t="s">
        <v>671</v>
      </c>
      <c r="L27" s="4">
        <v>13070</v>
      </c>
      <c r="M27" s="4" t="s">
        <v>857</v>
      </c>
      <c r="N27" s="4" t="s">
        <v>672</v>
      </c>
      <c r="O27" s="4">
        <v>171</v>
      </c>
      <c r="P27" s="4" t="s">
        <v>496</v>
      </c>
      <c r="Q27" s="4">
        <v>1</v>
      </c>
      <c r="R27" s="4" t="s">
        <v>29</v>
      </c>
      <c r="S27" s="4" t="str">
        <f>IF(AL27="Group 3: Requires transformer upgrade",CONCATENATE(K27, " transformer upgrade"), IF(AND(AL27="Group 4: Requires multiple FLISR ties",U27&lt;=Assumptions!H$39),CONCATENATE(K27, " transformer upgrade"), "No transformer upgrade"))</f>
        <v>No transformer upgrade</v>
      </c>
      <c r="T27" s="4">
        <v>28</v>
      </c>
      <c r="U27" s="4">
        <v>23.182751011957137</v>
      </c>
      <c r="V27" s="4">
        <v>0</v>
      </c>
      <c r="W27" s="4">
        <v>0</v>
      </c>
      <c r="X27" s="28">
        <v>1.1459524999999999</v>
      </c>
      <c r="Y27" s="4" t="s">
        <v>142</v>
      </c>
      <c r="Z27" s="4">
        <v>229.19049999999999</v>
      </c>
      <c r="AA27" s="28">
        <v>0.80982459779870375</v>
      </c>
      <c r="AB27" s="4" t="s">
        <v>137</v>
      </c>
      <c r="AC27" s="4">
        <f t="shared" si="1"/>
        <v>9.998141580866319</v>
      </c>
      <c r="AD27" s="4">
        <v>437.3052828113</v>
      </c>
      <c r="AE27" s="4">
        <v>540</v>
      </c>
      <c r="AF27" s="4">
        <v>0.80982459779870375</v>
      </c>
      <c r="AG27" s="4">
        <v>1.1073863636363637</v>
      </c>
      <c r="AH27" s="4" t="s">
        <v>146</v>
      </c>
      <c r="AI27" s="4">
        <v>1.1073863636363637</v>
      </c>
      <c r="AJ27" s="4">
        <f>IF(AI27&lt;&gt;0,COUNTIF(Capacitors!A:A,L27),0)</f>
        <v>0</v>
      </c>
      <c r="AK27" s="4">
        <v>0</v>
      </c>
      <c r="AL27" s="4" t="s">
        <v>149</v>
      </c>
      <c r="AM27" s="29">
        <f>Assumptions!H$11+Assumptions!H$12+Assumptions!H$13</f>
        <v>228000</v>
      </c>
      <c r="AN27" s="29">
        <f>IFERROR(IF(C27="RelayElectromechanical",Assumptions!H$10,0),Assumptions!H$10)+IFERROR(IF(M27="RelayElectromechanical",Assumptions!H$10,0),Assumptions!H$10)</f>
        <v>0</v>
      </c>
      <c r="AO27" s="30">
        <f>J27*Assumptions!$H$5</f>
        <v>228000</v>
      </c>
      <c r="AP27" s="30">
        <f>(AI27*5280*Assumptions!$H$6)+(AK27*5280*Assumptions!$H$7)+(AJ27*Assumptions!H$22)</f>
        <v>315018.81899999996</v>
      </c>
      <c r="AQ27" s="29">
        <f t="shared" si="2"/>
        <v>0</v>
      </c>
      <c r="AR27" s="29">
        <f>IF(AL27="Group 4: Requires multiple FLISR ties", Assumptions!$H$9,0)</f>
        <v>0</v>
      </c>
      <c r="AS27" s="36"/>
      <c r="AT27" s="36"/>
      <c r="AU27" s="30">
        <f t="shared" si="3"/>
        <v>771018.8189999999</v>
      </c>
      <c r="AV27" s="31"/>
      <c r="AW27" s="32"/>
    </row>
    <row r="28" spans="1:49" x14ac:dyDescent="0.25">
      <c r="A28" s="4" t="s">
        <v>599</v>
      </c>
      <c r="B28" s="4">
        <v>13753</v>
      </c>
      <c r="C28" s="4" t="s">
        <v>857</v>
      </c>
      <c r="D28" s="4" t="s">
        <v>621</v>
      </c>
      <c r="E28" s="4">
        <v>864</v>
      </c>
      <c r="F28" s="4">
        <v>426</v>
      </c>
      <c r="G28" s="4">
        <f t="shared" si="0"/>
        <v>438</v>
      </c>
      <c r="H28" s="4">
        <v>2.9845000000000002</v>
      </c>
      <c r="I28" s="4">
        <f>3</f>
        <v>3</v>
      </c>
      <c r="J28" s="4">
        <f>CEILING(G28/Assumptions!$H$4,1)</f>
        <v>2</v>
      </c>
      <c r="K28" s="4" t="s">
        <v>559</v>
      </c>
      <c r="L28" s="4">
        <v>13080</v>
      </c>
      <c r="M28" s="4" t="s">
        <v>857</v>
      </c>
      <c r="N28" s="4" t="s">
        <v>622</v>
      </c>
      <c r="O28" s="4">
        <v>190</v>
      </c>
      <c r="P28" s="4" t="s">
        <v>496</v>
      </c>
      <c r="Q28" s="4">
        <v>3</v>
      </c>
      <c r="R28" s="4" t="s">
        <v>29</v>
      </c>
      <c r="S28" s="4" t="str">
        <f>IF(AL28="Group 3: Requires transformer upgrade",CONCATENATE(K28, " transformer upgrade"), IF(AND(AL28="Group 4: Requires multiple FLISR ties",U28&lt;=Assumptions!H$39),CONCATENATE(K28, " transformer upgrade"), "No transformer upgrade"))</f>
        <v>No transformer upgrade</v>
      </c>
      <c r="T28" s="4">
        <v>28</v>
      </c>
      <c r="U28" s="4">
        <v>8.8270289446001655</v>
      </c>
      <c r="V28" s="4">
        <v>0</v>
      </c>
      <c r="W28" s="4">
        <v>0</v>
      </c>
      <c r="X28" s="28">
        <v>1.155611337970244</v>
      </c>
      <c r="Y28" s="4" t="s">
        <v>144</v>
      </c>
      <c r="Z28" s="4">
        <v>473.80064856780001</v>
      </c>
      <c r="AA28" s="28">
        <v>0.87718188578703704</v>
      </c>
      <c r="AB28" s="4" t="s">
        <v>137</v>
      </c>
      <c r="AC28" s="4">
        <f t="shared" si="1"/>
        <v>10.829738575624361</v>
      </c>
      <c r="AD28" s="4">
        <v>473.67821832499999</v>
      </c>
      <c r="AE28" s="4">
        <v>540</v>
      </c>
      <c r="AF28" s="4">
        <v>0.87718188578703704</v>
      </c>
      <c r="AG28" s="4">
        <v>0.34450757575757573</v>
      </c>
      <c r="AH28" s="4" t="s">
        <v>146</v>
      </c>
      <c r="AI28" s="4">
        <v>0.34450757575757573</v>
      </c>
      <c r="AJ28" s="4">
        <f>IF(AI28&lt;&gt;0,COUNTIF(Capacitors!A:A,L28),0)</f>
        <v>0</v>
      </c>
      <c r="AK28" s="4">
        <v>0</v>
      </c>
      <c r="AL28" s="4" t="s">
        <v>149</v>
      </c>
      <c r="AM28" s="29">
        <f>Assumptions!H$11+Assumptions!H$12+Assumptions!H$13</f>
        <v>228000</v>
      </c>
      <c r="AN28" s="29">
        <f>IFERROR(IF(C28="RelayElectromechanical",Assumptions!H$10,0),Assumptions!H$10)+IFERROR(IF(M28="RelayElectromechanical",Assumptions!H$10,0),Assumptions!H$10)</f>
        <v>0</v>
      </c>
      <c r="AO28" s="30">
        <f>J28*Assumptions!$H$5</f>
        <v>152000</v>
      </c>
      <c r="AP28" s="30">
        <f>(AI28*5280*Assumptions!$H$6)+(AK28*5280*Assumptions!$H$7)+(AJ28*Assumptions!H$22)</f>
        <v>98002.262999999977</v>
      </c>
      <c r="AQ28" s="29">
        <f t="shared" si="2"/>
        <v>0</v>
      </c>
      <c r="AR28" s="29">
        <f>IF(AL28="Group 4: Requires multiple FLISR ties", Assumptions!$H$9,0)</f>
        <v>0</v>
      </c>
      <c r="AS28" s="36"/>
      <c r="AT28" s="36"/>
      <c r="AU28" s="30">
        <f t="shared" si="3"/>
        <v>478002.26299999998</v>
      </c>
      <c r="AV28" s="31"/>
      <c r="AW28" s="32"/>
    </row>
    <row r="29" spans="1:49" x14ac:dyDescent="0.25">
      <c r="A29" s="4" t="s">
        <v>34</v>
      </c>
      <c r="B29" s="4">
        <v>13181</v>
      </c>
      <c r="C29" s="4" t="s">
        <v>858</v>
      </c>
      <c r="D29" s="4" t="s">
        <v>35</v>
      </c>
      <c r="E29" s="4">
        <v>1326</v>
      </c>
      <c r="F29" s="4">
        <v>395</v>
      </c>
      <c r="G29" s="4">
        <f t="shared" si="0"/>
        <v>931</v>
      </c>
      <c r="H29" s="4">
        <v>5.6437000000000008</v>
      </c>
      <c r="I29" s="4">
        <f>3</f>
        <v>3</v>
      </c>
      <c r="J29" s="4">
        <f>CEILING(G29/Assumptions!$H$4,1)</f>
        <v>3</v>
      </c>
      <c r="K29" s="4" t="s">
        <v>36</v>
      </c>
      <c r="L29" s="4">
        <v>13094</v>
      </c>
      <c r="M29" s="4" t="s">
        <v>857</v>
      </c>
      <c r="N29" s="4">
        <v>90665713</v>
      </c>
      <c r="O29" s="4">
        <v>278</v>
      </c>
      <c r="P29" s="4" t="s">
        <v>26</v>
      </c>
      <c r="Q29" s="4">
        <v>2</v>
      </c>
      <c r="R29" s="4" t="s">
        <v>29</v>
      </c>
      <c r="S29" s="4" t="str">
        <f>IF(AL29="Group 3: Requires transformer upgrade",CONCATENATE(K29, " transformer upgrade"), IF(AND(AL29="Group 4: Requires multiple FLISR ties",U29&lt;=Assumptions!H$39),CONCATENATE(K29, " transformer upgrade"), "No transformer upgrade"))</f>
        <v>No transformer upgrade</v>
      </c>
      <c r="T29" s="4">
        <v>28</v>
      </c>
      <c r="U29" s="4">
        <v>11.566024809657286</v>
      </c>
      <c r="V29" s="4">
        <v>0</v>
      </c>
      <c r="W29" s="4">
        <v>0</v>
      </c>
      <c r="X29" s="28">
        <v>1.4362343128642423</v>
      </c>
      <c r="Y29" s="4" t="s">
        <v>141</v>
      </c>
      <c r="Z29" s="4">
        <v>236.97866162259999</v>
      </c>
      <c r="AA29" s="28">
        <v>1.1342896715688888</v>
      </c>
      <c r="AB29" s="4" t="s">
        <v>137</v>
      </c>
      <c r="AC29" s="4">
        <f t="shared" si="1"/>
        <v>14.004006251337728</v>
      </c>
      <c r="AD29" s="4">
        <v>612.51642264719999</v>
      </c>
      <c r="AE29" s="4">
        <v>540</v>
      </c>
      <c r="AF29" s="28">
        <v>1.1342896715688888</v>
      </c>
      <c r="AG29" s="4">
        <v>0.12121212121212122</v>
      </c>
      <c r="AH29" s="4" t="s">
        <v>138</v>
      </c>
      <c r="AI29" s="4">
        <v>0.10265151515151515</v>
      </c>
      <c r="AJ29" s="4">
        <f>IF(AI29&lt;&gt;0,COUNTIF(Capacitors!A:A,L29),0)</f>
        <v>0</v>
      </c>
      <c r="AK29" s="4">
        <v>1.8560606060606062E-2</v>
      </c>
      <c r="AL29" s="4" t="s">
        <v>139</v>
      </c>
      <c r="AM29" s="29">
        <f>Assumptions!H$11+Assumptions!H$12+Assumptions!H$13</f>
        <v>228000</v>
      </c>
      <c r="AN29" s="29">
        <f>IFERROR(IF(C29="RelayElectromechanical",Assumptions!H$10,0),Assumptions!H$10)+IFERROR(IF(M29="RelayElectromechanical",Assumptions!H$10,0),Assumptions!H$10)</f>
        <v>120000</v>
      </c>
      <c r="AO29" s="30">
        <f>J29*Assumptions!$H$5</f>
        <v>228000</v>
      </c>
      <c r="AP29" s="30">
        <f>(AI29*5280*Assumptions!$H$6)+(AK29*5280*Assumptions!$H$7)+(AJ29*Assumptions!H$22)</f>
        <v>35192.029454545453</v>
      </c>
      <c r="AQ29" s="29">
        <f t="shared" si="2"/>
        <v>0</v>
      </c>
      <c r="AR29" s="29">
        <f>IF(AL29="Group 4: Requires multiple FLISR ties", Assumptions!$H$9,0)</f>
        <v>445660.98560000001</v>
      </c>
      <c r="AS29" s="36"/>
      <c r="AT29" s="36"/>
      <c r="AU29" s="30">
        <f t="shared" si="3"/>
        <v>1056853.0150545454</v>
      </c>
      <c r="AV29" s="31"/>
      <c r="AW29" s="32"/>
    </row>
    <row r="30" spans="1:49" x14ac:dyDescent="0.25">
      <c r="A30" s="4" t="s">
        <v>77</v>
      </c>
      <c r="B30" s="4">
        <v>13047</v>
      </c>
      <c r="C30" s="4" t="s">
        <v>857</v>
      </c>
      <c r="D30" s="4" t="s">
        <v>96</v>
      </c>
      <c r="E30" s="4">
        <v>834</v>
      </c>
      <c r="F30" s="4">
        <v>232</v>
      </c>
      <c r="G30" s="4">
        <f t="shared" si="0"/>
        <v>602</v>
      </c>
      <c r="H30" s="4">
        <v>2.2718000000000003</v>
      </c>
      <c r="I30" s="4">
        <f>3</f>
        <v>3</v>
      </c>
      <c r="J30" s="4">
        <f>CEILING(G30/Assumptions!$H$4,1)</f>
        <v>2</v>
      </c>
      <c r="K30" s="4" t="s">
        <v>36</v>
      </c>
      <c r="L30" s="4">
        <v>13094</v>
      </c>
      <c r="M30" s="4" t="s">
        <v>857</v>
      </c>
      <c r="N30" s="4">
        <v>60650890</v>
      </c>
      <c r="O30" s="4">
        <v>197</v>
      </c>
      <c r="P30" s="4" t="s">
        <v>26</v>
      </c>
      <c r="Q30" s="4">
        <v>1</v>
      </c>
      <c r="R30" s="4" t="s">
        <v>29</v>
      </c>
      <c r="S30" s="4" t="str">
        <f>IF(AL30="Group 3: Requires transformer upgrade",CONCATENATE(K30, " transformer upgrade"), IF(AND(AL30="Group 4: Requires multiple FLISR ties",U30&lt;=Assumptions!H$39),CONCATENATE(K30, " transformer upgrade"), "No transformer upgrade"))</f>
        <v>No transformer upgrade</v>
      </c>
      <c r="T30" s="4">
        <v>28</v>
      </c>
      <c r="U30" s="4">
        <v>11.566024809657286</v>
      </c>
      <c r="V30" s="4">
        <v>0</v>
      </c>
      <c r="W30" s="4">
        <v>0</v>
      </c>
      <c r="X30" s="28">
        <v>0.85937826468537037</v>
      </c>
      <c r="Y30" s="4" t="s">
        <v>137</v>
      </c>
      <c r="Z30" s="4">
        <v>464.06426293010003</v>
      </c>
      <c r="AA30" s="28">
        <v>0.85936997218407407</v>
      </c>
      <c r="AB30" s="4" t="s">
        <v>137</v>
      </c>
      <c r="AC30" s="4">
        <f t="shared" si="1"/>
        <v>10.609831654406282</v>
      </c>
      <c r="AD30" s="4">
        <v>464.05978497939998</v>
      </c>
      <c r="AE30" s="4">
        <v>540</v>
      </c>
      <c r="AF30" s="4">
        <v>0.85936997218407407</v>
      </c>
      <c r="AG30" s="4">
        <v>0</v>
      </c>
      <c r="AH30" s="4" t="s">
        <v>138</v>
      </c>
      <c r="AI30" s="4">
        <v>0</v>
      </c>
      <c r="AJ30" s="4">
        <f>IF(AI30&lt;&gt;0,COUNTIF(Capacitors!A:A,L30),0)</f>
        <v>0</v>
      </c>
      <c r="AK30" s="4">
        <v>0</v>
      </c>
      <c r="AL30" s="4" t="s">
        <v>856</v>
      </c>
      <c r="AM30" s="29">
        <f>Assumptions!H$11+Assumptions!H$12+Assumptions!H$13</f>
        <v>228000</v>
      </c>
      <c r="AN30" s="29">
        <f>IFERROR(IF(C30="RelayElectromechanical",Assumptions!H$10,0),Assumptions!H$10)+IFERROR(IF(M30="RelayElectromechanical",Assumptions!H$10,0),Assumptions!H$10)</f>
        <v>0</v>
      </c>
      <c r="AO30" s="30">
        <f>J30*Assumptions!$H$5</f>
        <v>152000</v>
      </c>
      <c r="AP30" s="30">
        <f>(AI30*5280*Assumptions!$H$6)+(AK30*5280*Assumptions!$H$7)+(AJ30*Assumptions!H$22)</f>
        <v>0</v>
      </c>
      <c r="AQ30" s="29">
        <f t="shared" si="2"/>
        <v>0</v>
      </c>
      <c r="AR30" s="29">
        <f>IF(AL30="Group 4: Requires multiple FLISR ties", Assumptions!$H$9,0)</f>
        <v>0</v>
      </c>
      <c r="AS30" s="36"/>
      <c r="AT30" s="36"/>
      <c r="AU30" s="30">
        <f t="shared" si="3"/>
        <v>380000</v>
      </c>
      <c r="AV30" s="31"/>
      <c r="AW30" s="32"/>
    </row>
    <row r="31" spans="1:49" x14ac:dyDescent="0.25">
      <c r="A31" s="4" t="s">
        <v>51</v>
      </c>
      <c r="B31" s="4">
        <v>13106</v>
      </c>
      <c r="C31" s="4" t="s">
        <v>857</v>
      </c>
      <c r="D31" s="4" t="s">
        <v>78</v>
      </c>
      <c r="E31" s="4">
        <v>2795</v>
      </c>
      <c r="F31" s="4">
        <v>328</v>
      </c>
      <c r="G31" s="4">
        <f t="shared" si="0"/>
        <v>2467</v>
      </c>
      <c r="H31" s="4">
        <v>4.6378000000000004</v>
      </c>
      <c r="I31" s="4">
        <f>3</f>
        <v>3</v>
      </c>
      <c r="J31" s="4">
        <f>CEILING(G31/Assumptions!$H$4,1)</f>
        <v>8</v>
      </c>
      <c r="K31" s="33" t="s">
        <v>51</v>
      </c>
      <c r="L31" s="4">
        <v>13104</v>
      </c>
      <c r="M31" s="4" t="s">
        <v>857</v>
      </c>
      <c r="N31" s="4">
        <v>91648553</v>
      </c>
      <c r="O31" s="4">
        <v>5</v>
      </c>
      <c r="P31" s="4" t="s">
        <v>26</v>
      </c>
      <c r="Q31" s="4">
        <v>4</v>
      </c>
      <c r="R31" s="4" t="s">
        <v>791</v>
      </c>
      <c r="S31" s="4" t="str">
        <f>IF(AL31="Group 3: Requires transformer upgrade",CONCATENATE(K31, " transformer upgrade"), IF(AND(AL31="Group 4: Requires multiple FLISR ties",U31&lt;=Assumptions!H$39),CONCATENATE(K31, " transformer upgrade"), "No transformer upgrade"))</f>
        <v>McFarland transformer upgrade</v>
      </c>
      <c r="T31" s="4">
        <v>28</v>
      </c>
      <c r="U31" s="4">
        <v>0.30824881671800597</v>
      </c>
      <c r="V31" s="4">
        <v>0</v>
      </c>
      <c r="W31" s="4">
        <v>0</v>
      </c>
      <c r="X31" s="28">
        <v>0.91122068710574067</v>
      </c>
      <c r="Y31" s="4" t="s">
        <v>137</v>
      </c>
      <c r="Z31" s="4">
        <v>492.05917103709999</v>
      </c>
      <c r="AA31" s="28">
        <v>0.91122068388888888</v>
      </c>
      <c r="AB31" s="4" t="s">
        <v>137</v>
      </c>
      <c r="AC31" s="4">
        <f t="shared" si="1"/>
        <v>11.249983556562114</v>
      </c>
      <c r="AD31" s="4">
        <v>492.05916930000001</v>
      </c>
      <c r="AE31" s="4">
        <v>540</v>
      </c>
      <c r="AF31" s="28">
        <v>0.91122068388888888</v>
      </c>
      <c r="AG31" s="4">
        <v>0</v>
      </c>
      <c r="AH31" s="4" t="s">
        <v>138</v>
      </c>
      <c r="AI31" s="4">
        <v>0</v>
      </c>
      <c r="AJ31" s="4">
        <f>IF(AI31&lt;&gt;0,COUNTIF(Capacitors!A:A,L31),0)</f>
        <v>0</v>
      </c>
      <c r="AK31" s="4">
        <v>0</v>
      </c>
      <c r="AL31" s="4" t="s">
        <v>139</v>
      </c>
      <c r="AM31" s="29">
        <f>Assumptions!H$11+Assumptions!H$12+Assumptions!H$13</f>
        <v>228000</v>
      </c>
      <c r="AN31" s="29">
        <f>IFERROR(IF(C31="RelayElectromechanical",Assumptions!H$10,0),Assumptions!H$10)+IFERROR(IF(M31="RelayElectromechanical",Assumptions!H$10,0),Assumptions!H$10)</f>
        <v>0</v>
      </c>
      <c r="AO31" s="30">
        <f>J31*Assumptions!$H$5</f>
        <v>608000</v>
      </c>
      <c r="AP31" s="30">
        <f>(AI31*5280*Assumptions!$H$6)+(AK31*5280*Assumptions!$H$7)+(AJ31*Assumptions!H$22)</f>
        <v>0</v>
      </c>
      <c r="AQ31" s="29">
        <f t="shared" si="2"/>
        <v>1750000</v>
      </c>
      <c r="AR31" s="29">
        <f>IF(AL31="Group 4: Requires multiple FLISR ties", Assumptions!$H$9,0)</f>
        <v>445660.98560000001</v>
      </c>
      <c r="AS31" s="36"/>
      <c r="AT31" s="36"/>
      <c r="AU31" s="30">
        <f t="shared" si="3"/>
        <v>3031660.9856000002</v>
      </c>
      <c r="AV31" s="31"/>
      <c r="AW31" s="32"/>
    </row>
    <row r="32" spans="1:49" x14ac:dyDescent="0.25">
      <c r="A32" s="4" t="s">
        <v>51</v>
      </c>
      <c r="B32" s="4">
        <v>13104</v>
      </c>
      <c r="C32" s="4" t="s">
        <v>857</v>
      </c>
      <c r="D32" s="4" t="s">
        <v>87</v>
      </c>
      <c r="E32" s="4">
        <v>960</v>
      </c>
      <c r="F32" s="4">
        <v>378</v>
      </c>
      <c r="G32" s="4">
        <f t="shared" si="0"/>
        <v>582</v>
      </c>
      <c r="H32" s="4">
        <v>3.6670999999999996</v>
      </c>
      <c r="I32" s="4">
        <f>3</f>
        <v>3</v>
      </c>
      <c r="J32" s="4">
        <f>CEILING(G32/Assumptions!$H$4,1)</f>
        <v>2</v>
      </c>
      <c r="K32" s="4" t="s">
        <v>51</v>
      </c>
      <c r="L32" s="4">
        <v>13106</v>
      </c>
      <c r="M32" s="4" t="s">
        <v>857</v>
      </c>
      <c r="N32" s="4">
        <v>91648553</v>
      </c>
      <c r="O32" s="4">
        <v>196</v>
      </c>
      <c r="P32" s="4" t="s">
        <v>26</v>
      </c>
      <c r="Q32" s="4">
        <v>3</v>
      </c>
      <c r="R32" s="4" t="s">
        <v>791</v>
      </c>
      <c r="S32" s="4" t="str">
        <f>IF(AL32="Group 3: Requires transformer upgrade",CONCATENATE(K32, " transformer upgrade"), IF(AND(AL32="Group 4: Requires multiple FLISR ties",U32&lt;=Assumptions!H$39),CONCATENATE(K32, " transformer upgrade"), "No transformer upgrade"))</f>
        <v>McFarland transformer upgrade</v>
      </c>
      <c r="T32" s="4">
        <v>28</v>
      </c>
      <c r="U32" s="4">
        <v>0.30824881671800597</v>
      </c>
      <c r="V32" s="4">
        <v>0</v>
      </c>
      <c r="W32" s="4">
        <v>0</v>
      </c>
      <c r="X32" s="28">
        <v>2.2118564378190002</v>
      </c>
      <c r="Y32" s="4" t="s">
        <v>142</v>
      </c>
      <c r="Z32" s="4">
        <v>442.37128756380002</v>
      </c>
      <c r="AA32" s="28">
        <v>0.8767800609428571</v>
      </c>
      <c r="AB32" s="4" t="s">
        <v>147</v>
      </c>
      <c r="AC32" s="4">
        <f t="shared" si="1"/>
        <v>10.664410546837162</v>
      </c>
      <c r="AD32" s="4">
        <v>466.44699242159999</v>
      </c>
      <c r="AE32" s="4">
        <v>532</v>
      </c>
      <c r="AF32" s="4">
        <v>0.8767800609428571</v>
      </c>
      <c r="AG32" s="4">
        <v>1.8939393939393939E-4</v>
      </c>
      <c r="AH32" s="4" t="s">
        <v>146</v>
      </c>
      <c r="AI32" s="4">
        <v>1.8939393939393939E-4</v>
      </c>
      <c r="AJ32" s="4">
        <f>IF(AI32&lt;&gt;0,COUNTIF(Capacitors!A:A,L32),0)</f>
        <v>0</v>
      </c>
      <c r="AK32" s="4">
        <v>0</v>
      </c>
      <c r="AL32" s="4" t="s">
        <v>145</v>
      </c>
      <c r="AM32" s="29">
        <f>Assumptions!H$11+Assumptions!H$12+Assumptions!H$13</f>
        <v>228000</v>
      </c>
      <c r="AN32" s="29">
        <f>IFERROR(IF(C32="RelayElectromechanical",Assumptions!H$10,0),Assumptions!H$10)+IFERROR(IF(M32="RelayElectromechanical",Assumptions!H$10,0),Assumptions!H$10)</f>
        <v>0</v>
      </c>
      <c r="AO32" s="30">
        <f>J32*Assumptions!$H$5</f>
        <v>152000</v>
      </c>
      <c r="AP32" s="30">
        <f>(AI32*5280*Assumptions!$H$6)+(AK32*5280*Assumptions!$H$7)+(AJ32*Assumptions!H$22)</f>
        <v>53.876999999999995</v>
      </c>
      <c r="AQ32" s="29">
        <f t="shared" si="2"/>
        <v>1750000</v>
      </c>
      <c r="AR32" s="29">
        <f>IF(AL32="Group 4: Requires multiple FLISR ties", Assumptions!$H$9,0)</f>
        <v>0</v>
      </c>
      <c r="AS32" s="36"/>
      <c r="AT32" s="36"/>
      <c r="AU32" s="30">
        <f t="shared" si="3"/>
        <v>2130053.8769999999</v>
      </c>
      <c r="AV32" s="31"/>
      <c r="AW32" s="32"/>
    </row>
    <row r="33" spans="1:49" x14ac:dyDescent="0.25">
      <c r="A33" s="4" t="s">
        <v>685</v>
      </c>
      <c r="B33" s="4">
        <v>13612</v>
      </c>
      <c r="C33" s="4" t="s">
        <v>858</v>
      </c>
      <c r="D33" s="4" t="s">
        <v>688</v>
      </c>
      <c r="E33" s="4">
        <v>1485</v>
      </c>
      <c r="F33" s="4">
        <v>313</v>
      </c>
      <c r="G33" s="4">
        <f t="shared" si="0"/>
        <v>1172</v>
      </c>
      <c r="H33" s="4">
        <v>3.5342999999999996</v>
      </c>
      <c r="I33" s="4">
        <f>3</f>
        <v>3</v>
      </c>
      <c r="J33" s="4">
        <f>CEILING(G33/Assumptions!$H$4,1)</f>
        <v>4</v>
      </c>
      <c r="K33" s="4" t="s">
        <v>689</v>
      </c>
      <c r="L33" s="4">
        <v>13109</v>
      </c>
      <c r="M33" s="4" t="s">
        <v>857</v>
      </c>
      <c r="N33" s="4" t="s">
        <v>690</v>
      </c>
      <c r="O33" s="4">
        <v>29</v>
      </c>
      <c r="P33" s="4" t="s">
        <v>496</v>
      </c>
      <c r="Q33" s="4">
        <v>2</v>
      </c>
      <c r="R33" s="4" t="s">
        <v>29</v>
      </c>
      <c r="S33" s="4" t="str">
        <f>IF(AL33="Group 3: Requires transformer upgrade",CONCATENATE(K33, " transformer upgrade"), IF(AND(AL33="Group 4: Requires multiple FLISR ties",U33&lt;=Assumptions!H$39),CONCATENATE(K33, " transformer upgrade"), "No transformer upgrade"))</f>
        <v>No transformer upgrade</v>
      </c>
      <c r="T33" s="4">
        <v>28</v>
      </c>
      <c r="U33" s="4">
        <v>7.3340704305080955</v>
      </c>
      <c r="V33" s="4">
        <v>0</v>
      </c>
      <c r="W33" s="4">
        <v>0</v>
      </c>
      <c r="X33" s="28">
        <v>0.74489369100611114</v>
      </c>
      <c r="Y33" s="4" t="s">
        <v>137</v>
      </c>
      <c r="Z33" s="4">
        <v>402.24259314329998</v>
      </c>
      <c r="AA33" s="28">
        <v>0.74489369095314817</v>
      </c>
      <c r="AB33" s="4" t="s">
        <v>137</v>
      </c>
      <c r="AC33" s="4">
        <f t="shared" si="1"/>
        <v>9.1965008288064833</v>
      </c>
      <c r="AD33" s="4">
        <v>402.24259311470001</v>
      </c>
      <c r="AE33" s="4">
        <v>540</v>
      </c>
      <c r="AF33" s="4">
        <v>0.74489369095314817</v>
      </c>
      <c r="AG33" s="4">
        <v>0</v>
      </c>
      <c r="AH33" s="4" t="s">
        <v>138</v>
      </c>
      <c r="AI33" s="4">
        <v>0</v>
      </c>
      <c r="AJ33" s="4">
        <f>IF(AI33&lt;&gt;0,COUNTIF(Capacitors!A:A,L33),0)</f>
        <v>0</v>
      </c>
      <c r="AK33" s="4">
        <v>0</v>
      </c>
      <c r="AL33" s="4" t="s">
        <v>856</v>
      </c>
      <c r="AM33" s="29">
        <f>Assumptions!H$11+Assumptions!H$12+Assumptions!H$13</f>
        <v>228000</v>
      </c>
      <c r="AN33" s="29">
        <f>IFERROR(IF(C33="RelayElectromechanical",Assumptions!H$10,0),Assumptions!H$10)+IFERROR(IF(M33="RelayElectromechanical",Assumptions!H$10,0),Assumptions!H$10)</f>
        <v>120000</v>
      </c>
      <c r="AO33" s="30">
        <f>J33*Assumptions!$H$5</f>
        <v>304000</v>
      </c>
      <c r="AP33" s="30">
        <f>(AI33*5280*Assumptions!$H$6)+(AK33*5280*Assumptions!$H$7)+(AJ33*Assumptions!H$22)</f>
        <v>0</v>
      </c>
      <c r="AQ33" s="29">
        <f t="shared" si="2"/>
        <v>0</v>
      </c>
      <c r="AR33" s="29">
        <f>IF(AL33="Group 4: Requires multiple FLISR ties", Assumptions!$H$9,0)</f>
        <v>0</v>
      </c>
      <c r="AS33" s="36"/>
      <c r="AT33" s="36"/>
      <c r="AU33" s="30">
        <f t="shared" si="3"/>
        <v>652000</v>
      </c>
      <c r="AV33" s="31"/>
      <c r="AW33" s="32"/>
    </row>
    <row r="34" spans="1:49" x14ac:dyDescent="0.25">
      <c r="A34" s="4" t="s">
        <v>685</v>
      </c>
      <c r="B34" s="4">
        <v>13611</v>
      </c>
      <c r="C34" s="4" t="s">
        <v>858</v>
      </c>
      <c r="D34" s="4" t="s">
        <v>728</v>
      </c>
      <c r="E34" s="4">
        <v>821</v>
      </c>
      <c r="F34" s="4">
        <v>335</v>
      </c>
      <c r="G34" s="4">
        <f t="shared" si="0"/>
        <v>486</v>
      </c>
      <c r="H34" s="4">
        <v>1.0208000000000002</v>
      </c>
      <c r="I34" s="4">
        <f>3</f>
        <v>3</v>
      </c>
      <c r="J34" s="4">
        <f>CEILING(G34/Assumptions!$H$4,1)</f>
        <v>2</v>
      </c>
      <c r="K34" s="4" t="s">
        <v>689</v>
      </c>
      <c r="L34" s="4">
        <v>13109</v>
      </c>
      <c r="M34" s="4" t="s">
        <v>857</v>
      </c>
      <c r="N34" s="4" t="s">
        <v>729</v>
      </c>
      <c r="O34" s="4">
        <v>153</v>
      </c>
      <c r="P34" s="4" t="s">
        <v>496</v>
      </c>
      <c r="Q34" s="4">
        <v>4</v>
      </c>
      <c r="R34" s="4" t="s">
        <v>29</v>
      </c>
      <c r="S34" s="4" t="str">
        <f>IF(AL34="Group 3: Requires transformer upgrade",CONCATENATE(K34, " transformer upgrade"), IF(AND(AL34="Group 4: Requires multiple FLISR ties",U34&lt;=Assumptions!H$39),CONCATENATE(K34, " transformer upgrade"), "No transformer upgrade"))</f>
        <v>No transformer upgrade</v>
      </c>
      <c r="T34" s="4">
        <v>28</v>
      </c>
      <c r="U34" s="4">
        <v>7.3340704305080955</v>
      </c>
      <c r="V34" s="4">
        <v>0</v>
      </c>
      <c r="W34" s="4">
        <v>0</v>
      </c>
      <c r="X34" s="28">
        <v>0.54509796296296287</v>
      </c>
      <c r="Y34" s="4" t="s">
        <v>137</v>
      </c>
      <c r="Z34" s="4">
        <v>294.35289999999998</v>
      </c>
      <c r="AA34" s="28">
        <v>0.54509789443351853</v>
      </c>
      <c r="AB34" s="4" t="s">
        <v>137</v>
      </c>
      <c r="AC34" s="4">
        <f t="shared" si="1"/>
        <v>6.7298103055806742</v>
      </c>
      <c r="AD34" s="4">
        <v>294.35286299410001</v>
      </c>
      <c r="AE34" s="4">
        <v>540</v>
      </c>
      <c r="AF34" s="4">
        <v>0.54509789443351853</v>
      </c>
      <c r="AG34" s="4">
        <v>0</v>
      </c>
      <c r="AH34" s="4" t="s">
        <v>138</v>
      </c>
      <c r="AI34" s="4">
        <v>0</v>
      </c>
      <c r="AJ34" s="4">
        <f>IF(AI34&lt;&gt;0,COUNTIF(Capacitors!A:A,L34),0)</f>
        <v>0</v>
      </c>
      <c r="AK34" s="4">
        <v>0</v>
      </c>
      <c r="AL34" s="4" t="s">
        <v>856</v>
      </c>
      <c r="AM34" s="29">
        <f>Assumptions!H$11+Assumptions!H$12+Assumptions!H$13</f>
        <v>228000</v>
      </c>
      <c r="AN34" s="29">
        <f>IFERROR(IF(C34="RelayElectromechanical",Assumptions!H$10,0),Assumptions!H$10)+IFERROR(IF(M34="RelayElectromechanical",Assumptions!H$10,0),Assumptions!H$10)</f>
        <v>120000</v>
      </c>
      <c r="AO34" s="30">
        <f>J34*Assumptions!$H$5</f>
        <v>152000</v>
      </c>
      <c r="AP34" s="30">
        <f>(AI34*5280*Assumptions!$H$6)+(AK34*5280*Assumptions!$H$7)+(AJ34*Assumptions!H$22)</f>
        <v>0</v>
      </c>
      <c r="AQ34" s="29">
        <f t="shared" si="2"/>
        <v>0</v>
      </c>
      <c r="AR34" s="29">
        <f>IF(AL34="Group 4: Requires multiple FLISR ties", Assumptions!$H$9,0)</f>
        <v>0</v>
      </c>
      <c r="AS34" s="36"/>
      <c r="AT34" s="36"/>
      <c r="AU34" s="30">
        <f t="shared" si="3"/>
        <v>500000</v>
      </c>
      <c r="AV34" s="31"/>
      <c r="AW34" s="32"/>
    </row>
    <row r="35" spans="1:49" x14ac:dyDescent="0.25">
      <c r="A35" s="4" t="s">
        <v>685</v>
      </c>
      <c r="B35" s="4">
        <v>13613</v>
      </c>
      <c r="C35" s="4" t="s">
        <v>858</v>
      </c>
      <c r="D35" s="4" t="s">
        <v>703</v>
      </c>
      <c r="E35" s="4">
        <v>1140</v>
      </c>
      <c r="F35" s="4">
        <v>319</v>
      </c>
      <c r="G35" s="4">
        <f t="shared" si="0"/>
        <v>821</v>
      </c>
      <c r="H35" s="4">
        <v>3.1848999999999998</v>
      </c>
      <c r="I35" s="4">
        <f>3</f>
        <v>3</v>
      </c>
      <c r="J35" s="4">
        <f>CEILING(G35/Assumptions!$H$4,1)</f>
        <v>3</v>
      </c>
      <c r="K35" s="4" t="s">
        <v>630</v>
      </c>
      <c r="L35" s="4">
        <v>13110</v>
      </c>
      <c r="M35" s="4" t="s">
        <v>857</v>
      </c>
      <c r="N35" s="4" t="s">
        <v>704</v>
      </c>
      <c r="O35" s="4">
        <v>61</v>
      </c>
      <c r="P35" s="4" t="s">
        <v>496</v>
      </c>
      <c r="Q35" s="4">
        <v>1</v>
      </c>
      <c r="R35" s="4" t="s">
        <v>29</v>
      </c>
      <c r="S35" s="4" t="str">
        <f>IF(AL35="Group 3: Requires transformer upgrade",CONCATENATE(K35, " transformer upgrade"), IF(AND(AL35="Group 4: Requires multiple FLISR ties",U35&lt;=Assumptions!H$39),CONCATENATE(K35, " transformer upgrade"), "No transformer upgrade"))</f>
        <v>No transformer upgrade</v>
      </c>
      <c r="T35" s="4">
        <v>28</v>
      </c>
      <c r="U35" s="4">
        <v>12.455879590104754</v>
      </c>
      <c r="V35" s="4">
        <v>0.754</v>
      </c>
      <c r="W35" s="4">
        <v>32.978947194619536</v>
      </c>
      <c r="X35" s="28">
        <v>0.68476564195298373</v>
      </c>
      <c r="Y35" s="4" t="s">
        <v>150</v>
      </c>
      <c r="Z35" s="4">
        <v>378.67540000000002</v>
      </c>
      <c r="AA35" s="28">
        <v>0.68476565734575046</v>
      </c>
      <c r="AB35" s="4" t="s">
        <v>150</v>
      </c>
      <c r="AC35" s="4">
        <f t="shared" si="1"/>
        <v>8.6576826219844012</v>
      </c>
      <c r="AD35" s="4">
        <v>378.67540851220002</v>
      </c>
      <c r="AE35" s="4">
        <v>553</v>
      </c>
      <c r="AF35" s="4">
        <v>0.74440208988574963</v>
      </c>
      <c r="AG35" s="4">
        <v>0</v>
      </c>
      <c r="AH35" s="4" t="s">
        <v>138</v>
      </c>
      <c r="AI35" s="4">
        <v>0</v>
      </c>
      <c r="AJ35" s="4">
        <f>IF(AI35&lt;&gt;0,COUNTIF(Capacitors!A:A,L35),0)</f>
        <v>0</v>
      </c>
      <c r="AK35" s="4">
        <v>0</v>
      </c>
      <c r="AL35" s="4" t="s">
        <v>856</v>
      </c>
      <c r="AM35" s="29">
        <f>Assumptions!H$11+Assumptions!H$12+Assumptions!H$13</f>
        <v>228000</v>
      </c>
      <c r="AN35" s="29">
        <f>IFERROR(IF(C35="RelayElectromechanical",Assumptions!H$10,0),Assumptions!H$10)+IFERROR(IF(M35="RelayElectromechanical",Assumptions!H$10,0),Assumptions!H$10)</f>
        <v>120000</v>
      </c>
      <c r="AO35" s="30">
        <f>J35*Assumptions!$H$5</f>
        <v>228000</v>
      </c>
      <c r="AP35" s="30">
        <f>(AI35*5280*Assumptions!$H$6)+(AK35*5280*Assumptions!$H$7)+(AJ35*Assumptions!H$22)</f>
        <v>0</v>
      </c>
      <c r="AQ35" s="29">
        <f t="shared" si="2"/>
        <v>0</v>
      </c>
      <c r="AR35" s="29">
        <f>IF(AL35="Group 4: Requires multiple FLISR ties", Assumptions!$H$9,0)</f>
        <v>0</v>
      </c>
      <c r="AS35" s="36"/>
      <c r="AT35" s="36"/>
      <c r="AU35" s="30">
        <f t="shared" si="3"/>
        <v>576000</v>
      </c>
      <c r="AV35" s="31"/>
      <c r="AW35" s="32"/>
    </row>
    <row r="36" spans="1:49" x14ac:dyDescent="0.25">
      <c r="A36" s="4" t="s">
        <v>588</v>
      </c>
      <c r="B36" s="4">
        <v>13060</v>
      </c>
      <c r="C36" s="4" t="s">
        <v>857</v>
      </c>
      <c r="D36" s="4" t="s">
        <v>734</v>
      </c>
      <c r="E36" s="4">
        <v>1571</v>
      </c>
      <c r="F36" s="4">
        <v>320</v>
      </c>
      <c r="G36" s="4">
        <f t="shared" si="0"/>
        <v>1251</v>
      </c>
      <c r="H36" s="4">
        <v>4.3018999999999998</v>
      </c>
      <c r="I36" s="4">
        <f>3</f>
        <v>3</v>
      </c>
      <c r="J36" s="4">
        <f>CEILING(G36/Assumptions!$H$4,1)</f>
        <v>4</v>
      </c>
      <c r="K36" s="4" t="s">
        <v>689</v>
      </c>
      <c r="L36" s="4">
        <v>13113</v>
      </c>
      <c r="M36" s="4" t="s">
        <v>858</v>
      </c>
      <c r="N36" s="4" t="s">
        <v>733</v>
      </c>
      <c r="O36" s="4">
        <v>69</v>
      </c>
      <c r="P36" s="4" t="s">
        <v>496</v>
      </c>
      <c r="Q36" s="4">
        <v>4</v>
      </c>
      <c r="R36" s="4" t="s">
        <v>29</v>
      </c>
      <c r="S36" s="4" t="str">
        <f>IF(AL36="Group 3: Requires transformer upgrade",CONCATENATE(K36, " transformer upgrade"), IF(AND(AL36="Group 4: Requires multiple FLISR ties",U36&lt;=Assumptions!H$39),CONCATENATE(K36, " transformer upgrade"), "No transformer upgrade"))</f>
        <v>No transformer upgrade</v>
      </c>
      <c r="T36" s="4">
        <v>28</v>
      </c>
      <c r="U36" s="4">
        <v>7.3340704305080955</v>
      </c>
      <c r="V36" s="4">
        <v>0</v>
      </c>
      <c r="W36" s="4">
        <v>0</v>
      </c>
      <c r="X36" s="28">
        <v>1.4168975757575757</v>
      </c>
      <c r="Y36" s="4" t="s">
        <v>141</v>
      </c>
      <c r="Z36" s="4">
        <v>233.78809999999999</v>
      </c>
      <c r="AA36" s="28">
        <v>0.50773214838074066</v>
      </c>
      <c r="AB36" s="4" t="s">
        <v>137</v>
      </c>
      <c r="AC36" s="4">
        <f t="shared" si="1"/>
        <v>6.2684906317576372</v>
      </c>
      <c r="AD36" s="4">
        <v>274.17536012559998</v>
      </c>
      <c r="AE36" s="4">
        <v>540</v>
      </c>
      <c r="AF36" s="4">
        <v>0.50773214838074066</v>
      </c>
      <c r="AG36" s="4">
        <v>1.606060606060606</v>
      </c>
      <c r="AH36" s="4" t="s">
        <v>146</v>
      </c>
      <c r="AI36" s="4">
        <v>0.22878787878787879</v>
      </c>
      <c r="AJ36" s="4">
        <f>IF(AI36&lt;&gt;0,COUNTIF(Capacitors!A:A,L36),0)</f>
        <v>0</v>
      </c>
      <c r="AK36" s="4">
        <v>1.3772727272727272</v>
      </c>
      <c r="AL36" s="4" t="s">
        <v>149</v>
      </c>
      <c r="AM36" s="29">
        <f>Assumptions!H$11+Assumptions!H$12+Assumptions!H$13</f>
        <v>228000</v>
      </c>
      <c r="AN36" s="29">
        <f>IFERROR(IF(C36="RelayElectromechanical",Assumptions!H$10,0),Assumptions!H$10)+IFERROR(IF(M36="RelayElectromechanical",Assumptions!H$10,0),Assumptions!H$10)</f>
        <v>120000</v>
      </c>
      <c r="AO36" s="30">
        <f>J36*Assumptions!$H$5</f>
        <v>304000</v>
      </c>
      <c r="AP36" s="30">
        <f>(AI36*5280*Assumptions!$H$6)+(AK36*5280*Assumptions!$H$7)+(AJ36*Assumptions!H$22)</f>
        <v>509617.47054545453</v>
      </c>
      <c r="AQ36" s="29">
        <f t="shared" si="2"/>
        <v>0</v>
      </c>
      <c r="AR36" s="29">
        <f>IF(AL36="Group 4: Requires multiple FLISR ties", Assumptions!$H$9,0)</f>
        <v>0</v>
      </c>
      <c r="AS36" s="36"/>
      <c r="AT36" s="36"/>
      <c r="AU36" s="30">
        <f t="shared" si="3"/>
        <v>1161617.4705454544</v>
      </c>
      <c r="AV36" s="31"/>
      <c r="AW36" s="32"/>
    </row>
    <row r="37" spans="1:49" x14ac:dyDescent="0.25">
      <c r="A37" s="4" t="s">
        <v>588</v>
      </c>
      <c r="B37" s="4">
        <v>13061</v>
      </c>
      <c r="C37" s="4" t="s">
        <v>857</v>
      </c>
      <c r="D37" s="4" t="s">
        <v>629</v>
      </c>
      <c r="E37" s="4">
        <v>662</v>
      </c>
      <c r="F37" s="4">
        <v>434</v>
      </c>
      <c r="G37" s="4">
        <f t="shared" si="0"/>
        <v>228</v>
      </c>
      <c r="H37" s="4">
        <v>1.7821000000000002</v>
      </c>
      <c r="I37" s="4">
        <f>3</f>
        <v>3</v>
      </c>
      <c r="J37" s="4">
        <f>CEILING(G37/Assumptions!$H$4,1)</f>
        <v>1</v>
      </c>
      <c r="K37" s="4" t="s">
        <v>630</v>
      </c>
      <c r="L37" s="4">
        <v>13114</v>
      </c>
      <c r="M37" s="4" t="s">
        <v>857</v>
      </c>
      <c r="N37" s="4" t="s">
        <v>631</v>
      </c>
      <c r="O37" s="4">
        <v>270</v>
      </c>
      <c r="P37" s="4" t="s">
        <v>496</v>
      </c>
      <c r="Q37" s="4">
        <v>2</v>
      </c>
      <c r="R37" s="4" t="s">
        <v>29</v>
      </c>
      <c r="S37" s="4" t="str">
        <f>IF(AL37="Group 3: Requires transformer upgrade",CONCATENATE(K37, " transformer upgrade"), IF(AND(AL37="Group 4: Requires multiple FLISR ties",U37&lt;=Assumptions!H$39),CONCATENATE(K37, " transformer upgrade"), "No transformer upgrade"))</f>
        <v>No transformer upgrade</v>
      </c>
      <c r="T37" s="4">
        <v>28</v>
      </c>
      <c r="U37" s="4">
        <v>12.455879590104754</v>
      </c>
      <c r="V37" s="4">
        <v>0</v>
      </c>
      <c r="W37" s="4">
        <v>0</v>
      </c>
      <c r="X37" s="28">
        <v>0.866078302194074</v>
      </c>
      <c r="Y37" s="4" t="s">
        <v>137</v>
      </c>
      <c r="Z37" s="4">
        <v>467.68228318479999</v>
      </c>
      <c r="AA37" s="28">
        <v>0.866078302194074</v>
      </c>
      <c r="AB37" s="4" t="s">
        <v>137</v>
      </c>
      <c r="AC37" s="4">
        <f t="shared" si="1"/>
        <v>10.692653086841736</v>
      </c>
      <c r="AD37" s="4">
        <v>467.68228318479999</v>
      </c>
      <c r="AE37" s="4">
        <v>540</v>
      </c>
      <c r="AF37" s="4">
        <v>0.866078302194074</v>
      </c>
      <c r="AG37" s="4">
        <v>0</v>
      </c>
      <c r="AH37" s="4" t="s">
        <v>138</v>
      </c>
      <c r="AI37" s="4">
        <v>0</v>
      </c>
      <c r="AJ37" s="4">
        <f>IF(AI37&lt;&gt;0,COUNTIF(Capacitors!A:A,L37),0)</f>
        <v>0</v>
      </c>
      <c r="AK37" s="4">
        <v>0</v>
      </c>
      <c r="AL37" s="4" t="s">
        <v>856</v>
      </c>
      <c r="AM37" s="29">
        <f>Assumptions!H$11+Assumptions!H$12+Assumptions!H$13</f>
        <v>228000</v>
      </c>
      <c r="AN37" s="29">
        <f>IFERROR(IF(C37="RelayElectromechanical",Assumptions!H$10,0),Assumptions!H$10)+IFERROR(IF(M37="RelayElectromechanical",Assumptions!H$10,0),Assumptions!H$10)</f>
        <v>0</v>
      </c>
      <c r="AO37" s="30">
        <f>J37*Assumptions!$H$5</f>
        <v>76000</v>
      </c>
      <c r="AP37" s="30">
        <f>(AI37*5280*Assumptions!$H$6)+(AK37*5280*Assumptions!$H$7)+(AJ37*Assumptions!H$22)</f>
        <v>0</v>
      </c>
      <c r="AQ37" s="29">
        <f t="shared" si="2"/>
        <v>0</v>
      </c>
      <c r="AR37" s="29">
        <f>IF(AL37="Group 4: Requires multiple FLISR ties", Assumptions!$H$9,0)</f>
        <v>0</v>
      </c>
      <c r="AS37" s="36"/>
      <c r="AT37" s="36"/>
      <c r="AU37" s="30">
        <f t="shared" si="3"/>
        <v>304000</v>
      </c>
      <c r="AV37" s="31"/>
      <c r="AW37" s="32"/>
    </row>
    <row r="38" spans="1:49" x14ac:dyDescent="0.25">
      <c r="A38" s="4" t="s">
        <v>431</v>
      </c>
      <c r="B38" s="4">
        <v>13370</v>
      </c>
      <c r="C38" s="4" t="s">
        <v>857</v>
      </c>
      <c r="D38" s="4" t="s">
        <v>471</v>
      </c>
      <c r="E38" s="4">
        <v>1635</v>
      </c>
      <c r="F38" s="4">
        <v>348</v>
      </c>
      <c r="G38" s="4">
        <f t="shared" si="0"/>
        <v>1287</v>
      </c>
      <c r="H38" s="4">
        <v>5.4355000000000002</v>
      </c>
      <c r="I38" s="4">
        <f>3</f>
        <v>3</v>
      </c>
      <c r="J38" s="4">
        <f>CEILING(G38/Assumptions!$H$4,1)</f>
        <v>4</v>
      </c>
      <c r="K38" s="4" t="s">
        <v>428</v>
      </c>
      <c r="L38" s="4">
        <v>13117</v>
      </c>
      <c r="M38" s="4" t="s">
        <v>858</v>
      </c>
      <c r="N38" s="4" t="s">
        <v>472</v>
      </c>
      <c r="O38" s="4">
        <v>128</v>
      </c>
      <c r="P38" s="4" t="s">
        <v>421</v>
      </c>
      <c r="Q38" s="4">
        <v>2</v>
      </c>
      <c r="R38" s="4" t="s">
        <v>29</v>
      </c>
      <c r="S38" s="4" t="str">
        <f>IF(AL38="Group 3: Requires transformer upgrade",CONCATENATE(K38, " transformer upgrade"), IF(AND(AL38="Group 4: Requires multiple FLISR ties",U38&lt;=Assumptions!H$39),CONCATENATE(K38, " transformer upgrade"), "No transformer upgrade"))</f>
        <v>No transformer upgrade</v>
      </c>
      <c r="T38" s="4">
        <v>28</v>
      </c>
      <c r="U38" s="4">
        <v>5.9371368131876459</v>
      </c>
      <c r="V38" s="4">
        <v>0</v>
      </c>
      <c r="W38" s="4">
        <v>0</v>
      </c>
      <c r="X38" s="28">
        <v>1.0831570908894446</v>
      </c>
      <c r="Y38" s="4" t="s">
        <v>137</v>
      </c>
      <c r="Z38" s="4">
        <v>584.90482908030003</v>
      </c>
      <c r="AA38" s="28">
        <v>1.082895046462963</v>
      </c>
      <c r="AB38" s="4" t="s">
        <v>137</v>
      </c>
      <c r="AC38" s="4">
        <f t="shared" si="1"/>
        <v>13.369485220856109</v>
      </c>
      <c r="AD38" s="4">
        <v>584.76332508999997</v>
      </c>
      <c r="AE38" s="4">
        <v>540</v>
      </c>
      <c r="AF38" s="28">
        <v>1.082895046462963</v>
      </c>
      <c r="AG38" s="4">
        <v>8.0303030303030307E-2</v>
      </c>
      <c r="AH38" s="4" t="s">
        <v>138</v>
      </c>
      <c r="AI38" s="4">
        <v>8.0303030303030307E-2</v>
      </c>
      <c r="AJ38" s="4">
        <f>IF(AI38&lt;&gt;0,COUNTIF(Capacitors!A:A,L38),0)</f>
        <v>0</v>
      </c>
      <c r="AK38" s="4">
        <v>0</v>
      </c>
      <c r="AL38" s="4" t="s">
        <v>139</v>
      </c>
      <c r="AM38" s="29">
        <f>Assumptions!H$11+Assumptions!H$12+Assumptions!H$13</f>
        <v>228000</v>
      </c>
      <c r="AN38" s="29">
        <f>IFERROR(IF(C38="RelayElectromechanical",Assumptions!H$10,0),Assumptions!H$10)+IFERROR(IF(M38="RelayElectromechanical",Assumptions!H$10,0),Assumptions!H$10)</f>
        <v>120000</v>
      </c>
      <c r="AO38" s="30">
        <f>J38*Assumptions!$H$5</f>
        <v>304000</v>
      </c>
      <c r="AP38" s="30">
        <f>(AI38*5280*Assumptions!$H$6)+(AK38*5280*Assumptions!$H$7)+(AJ38*Assumptions!H$22)</f>
        <v>22843.847999999998</v>
      </c>
      <c r="AQ38" s="29">
        <f t="shared" si="2"/>
        <v>0</v>
      </c>
      <c r="AR38" s="29">
        <f>IF(AL38="Group 4: Requires multiple FLISR ties", Assumptions!$H$9,0)</f>
        <v>445660.98560000001</v>
      </c>
      <c r="AS38" s="36"/>
      <c r="AT38" s="36"/>
      <c r="AU38" s="30">
        <f t="shared" si="3"/>
        <v>1120504.8336</v>
      </c>
      <c r="AV38" s="31"/>
      <c r="AW38" s="32"/>
    </row>
    <row r="39" spans="1:49" x14ac:dyDescent="0.25">
      <c r="A39" s="4" t="s">
        <v>431</v>
      </c>
      <c r="B39" s="4">
        <v>13371</v>
      </c>
      <c r="C39" s="4" t="s">
        <v>857</v>
      </c>
      <c r="D39" s="4" t="s">
        <v>488</v>
      </c>
      <c r="E39" s="4">
        <v>1329</v>
      </c>
      <c r="F39" s="4">
        <v>333</v>
      </c>
      <c r="G39" s="4">
        <f t="shared" si="0"/>
        <v>996</v>
      </c>
      <c r="H39" s="4">
        <v>3.9430999999999998</v>
      </c>
      <c r="I39" s="4">
        <f>3</f>
        <v>3</v>
      </c>
      <c r="J39" s="4">
        <f>CEILING(G39/Assumptions!$H$4,1)</f>
        <v>3</v>
      </c>
      <c r="K39" s="4" t="s">
        <v>428</v>
      </c>
      <c r="L39" s="4">
        <v>13117</v>
      </c>
      <c r="M39" s="4" t="s">
        <v>858</v>
      </c>
      <c r="N39" s="4" t="s">
        <v>444</v>
      </c>
      <c r="O39" s="4">
        <v>57</v>
      </c>
      <c r="P39" s="4" t="s">
        <v>421</v>
      </c>
      <c r="Q39" s="4">
        <v>3</v>
      </c>
      <c r="R39" s="4" t="s">
        <v>29</v>
      </c>
      <c r="S39" s="4" t="str">
        <f>IF(AL39="Group 3: Requires transformer upgrade",CONCATENATE(K39, " transformer upgrade"), IF(AND(AL39="Group 4: Requires multiple FLISR ties",U39&lt;=Assumptions!H$39),CONCATENATE(K39, " transformer upgrade"), "No transformer upgrade"))</f>
        <v>No transformer upgrade</v>
      </c>
      <c r="T39" s="4">
        <v>28</v>
      </c>
      <c r="U39" s="4">
        <v>5.9371368131876459</v>
      </c>
      <c r="V39" s="4">
        <v>0</v>
      </c>
      <c r="W39" s="4">
        <v>0</v>
      </c>
      <c r="X39" s="28">
        <v>1.3409837225000001</v>
      </c>
      <c r="Y39" s="4" t="s">
        <v>142</v>
      </c>
      <c r="Z39" s="4">
        <v>268.19674450000002</v>
      </c>
      <c r="AA39" s="28">
        <v>0.94817725907407413</v>
      </c>
      <c r="AB39" s="4" t="s">
        <v>137</v>
      </c>
      <c r="AC39" s="4">
        <f t="shared" si="1"/>
        <v>11.706251583057966</v>
      </c>
      <c r="AD39" s="4">
        <v>512.01571990000002</v>
      </c>
      <c r="AE39" s="4">
        <v>540</v>
      </c>
      <c r="AF39" s="28">
        <v>0.94817725907407413</v>
      </c>
      <c r="AG39" s="4">
        <v>1.3227272727272728</v>
      </c>
      <c r="AH39" s="4" t="s">
        <v>138</v>
      </c>
      <c r="AI39" s="4">
        <v>1.0746212121212122</v>
      </c>
      <c r="AJ39" s="4">
        <f>IF(AI39&lt;&gt;0,COUNTIF(Capacitors!A:A,L39),0)</f>
        <v>0</v>
      </c>
      <c r="AK39" s="4">
        <v>0.24810606060606061</v>
      </c>
      <c r="AL39" s="4" t="s">
        <v>139</v>
      </c>
      <c r="AM39" s="29">
        <f>Assumptions!H$11+Assumptions!H$12+Assumptions!H$13</f>
        <v>228000</v>
      </c>
      <c r="AN39" s="29">
        <f>IFERROR(IF(C39="RelayElectromechanical",Assumptions!H$10,0),Assumptions!H$10)+IFERROR(IF(M39="RelayElectromechanical",Assumptions!H$10,0),Assumptions!H$10)</f>
        <v>120000</v>
      </c>
      <c r="AO39" s="30">
        <f>J39*Assumptions!$H$5</f>
        <v>228000</v>
      </c>
      <c r="AP39" s="30">
        <f>(AI39*5280*Assumptions!$H$6)+(AK39*5280*Assumptions!$H$7)+(AJ39*Assumptions!H$22)</f>
        <v>385777.80254545453</v>
      </c>
      <c r="AQ39" s="29">
        <f t="shared" si="2"/>
        <v>0</v>
      </c>
      <c r="AR39" s="29">
        <f>IF(AL39="Group 4: Requires multiple FLISR ties", Assumptions!$H$9,0)</f>
        <v>445660.98560000001</v>
      </c>
      <c r="AS39" s="36"/>
      <c r="AT39" s="36"/>
      <c r="AU39" s="30">
        <f t="shared" si="3"/>
        <v>1407438.7881454546</v>
      </c>
      <c r="AV39" s="31"/>
      <c r="AW39" s="32"/>
    </row>
    <row r="40" spans="1:49" x14ac:dyDescent="0.25">
      <c r="A40" s="4" t="s">
        <v>426</v>
      </c>
      <c r="B40" s="4">
        <v>13289</v>
      </c>
      <c r="C40" s="4" t="s">
        <v>857</v>
      </c>
      <c r="D40" s="4" t="s">
        <v>427</v>
      </c>
      <c r="E40" s="4">
        <v>680</v>
      </c>
      <c r="F40" s="4">
        <v>296</v>
      </c>
      <c r="G40" s="4">
        <f t="shared" si="0"/>
        <v>384</v>
      </c>
      <c r="H40" s="4">
        <v>2.4651999999999998</v>
      </c>
      <c r="I40" s="4">
        <f>3</f>
        <v>3</v>
      </c>
      <c r="J40" s="4">
        <f>CEILING(G40/Assumptions!$H$4,1)</f>
        <v>2</v>
      </c>
      <c r="K40" s="4" t="s">
        <v>428</v>
      </c>
      <c r="L40" s="4">
        <v>13118</v>
      </c>
      <c r="M40" s="4" t="s">
        <v>857</v>
      </c>
      <c r="N40" s="4" t="s">
        <v>429</v>
      </c>
      <c r="O40" s="4">
        <v>241</v>
      </c>
      <c r="P40" s="4" t="s">
        <v>421</v>
      </c>
      <c r="Q40" s="4">
        <v>1</v>
      </c>
      <c r="R40" s="4" t="s">
        <v>29</v>
      </c>
      <c r="S40" s="4" t="str">
        <f>IF(AL40="Group 3: Requires transformer upgrade",CONCATENATE(K40, " transformer upgrade"), IF(AND(AL40="Group 4: Requires multiple FLISR ties",U40&lt;=Assumptions!H$39),CONCATENATE(K40, " transformer upgrade"), "No transformer upgrade"))</f>
        <v>No transformer upgrade</v>
      </c>
      <c r="T40" s="4">
        <v>28</v>
      </c>
      <c r="U40" s="4">
        <v>5.9371368131876459</v>
      </c>
      <c r="V40" s="4">
        <v>0</v>
      </c>
      <c r="W40" s="4">
        <v>0</v>
      </c>
      <c r="X40" s="28">
        <v>1.0281520661298147</v>
      </c>
      <c r="Y40" s="4" t="s">
        <v>137</v>
      </c>
      <c r="Z40" s="4">
        <v>555.20211571009997</v>
      </c>
      <c r="AA40" s="28">
        <v>1.0281522438435187</v>
      </c>
      <c r="AB40" s="4" t="s">
        <v>137</v>
      </c>
      <c r="AC40" s="4">
        <f t="shared" si="1"/>
        <v>12.69362739607481</v>
      </c>
      <c r="AD40" s="4">
        <v>555.20221167550005</v>
      </c>
      <c r="AE40" s="4">
        <v>540</v>
      </c>
      <c r="AF40" s="28">
        <v>1.0281522438435187</v>
      </c>
      <c r="AG40" s="4">
        <v>0</v>
      </c>
      <c r="AH40" s="4" t="s">
        <v>138</v>
      </c>
      <c r="AI40" s="4">
        <v>0</v>
      </c>
      <c r="AJ40" s="4">
        <f>IF(AI40&lt;&gt;0,COUNTIF(Capacitors!A:A,L40),0)</f>
        <v>0</v>
      </c>
      <c r="AK40" s="4">
        <v>0</v>
      </c>
      <c r="AL40" s="4" t="s">
        <v>139</v>
      </c>
      <c r="AM40" s="29">
        <f>Assumptions!H$11+Assumptions!H$12+Assumptions!H$13</f>
        <v>228000</v>
      </c>
      <c r="AN40" s="29">
        <f>IFERROR(IF(C40="RelayElectromechanical",Assumptions!H$10,0),Assumptions!H$10)+IFERROR(IF(M40="RelayElectromechanical",Assumptions!H$10,0),Assumptions!H$10)</f>
        <v>0</v>
      </c>
      <c r="AO40" s="30">
        <f>J40*Assumptions!$H$5</f>
        <v>152000</v>
      </c>
      <c r="AP40" s="30">
        <f>(AI40*5280*Assumptions!$H$6)+(AK40*5280*Assumptions!$H$7)+(AJ40*Assumptions!H$22)</f>
        <v>0</v>
      </c>
      <c r="AQ40" s="29">
        <f t="shared" si="2"/>
        <v>0</v>
      </c>
      <c r="AR40" s="29">
        <f>IF(AL40="Group 4: Requires multiple FLISR ties", Assumptions!$H$9,0)</f>
        <v>445660.98560000001</v>
      </c>
      <c r="AS40" s="36"/>
      <c r="AT40" s="36"/>
      <c r="AU40" s="30">
        <f t="shared" si="3"/>
        <v>825660.98560000001</v>
      </c>
      <c r="AV40" s="31"/>
      <c r="AW40" s="32"/>
    </row>
    <row r="41" spans="1:49" x14ac:dyDescent="0.25">
      <c r="A41" s="4" t="s">
        <v>313</v>
      </c>
      <c r="B41" s="4">
        <v>13390</v>
      </c>
      <c r="C41" s="4" t="s">
        <v>857</v>
      </c>
      <c r="D41" s="4" t="s">
        <v>314</v>
      </c>
      <c r="E41" s="4">
        <v>1904</v>
      </c>
      <c r="F41" s="4">
        <v>406</v>
      </c>
      <c r="G41" s="4">
        <f t="shared" si="0"/>
        <v>1498</v>
      </c>
      <c r="H41" s="4">
        <v>4.9361000000000006</v>
      </c>
      <c r="I41" s="4">
        <f>3</f>
        <v>3</v>
      </c>
      <c r="J41" s="4">
        <f>CEILING(G41/Assumptions!$H$4,1)</f>
        <v>5</v>
      </c>
      <c r="K41" s="4" t="s">
        <v>315</v>
      </c>
      <c r="L41" s="4">
        <v>13121</v>
      </c>
      <c r="M41" s="4" t="s">
        <v>857</v>
      </c>
      <c r="N41" s="4" t="s">
        <v>316</v>
      </c>
      <c r="O41" s="4">
        <v>36</v>
      </c>
      <c r="P41" s="4" t="s">
        <v>312</v>
      </c>
      <c r="Q41" s="4">
        <v>2</v>
      </c>
      <c r="R41" s="4" t="s">
        <v>29</v>
      </c>
      <c r="S41" s="4" t="str">
        <f>IF(AL41="Group 3: Requires transformer upgrade",CONCATENATE(K41, " transformer upgrade"), IF(AND(AL41="Group 4: Requires multiple FLISR ties",U41&lt;=Assumptions!H$39),CONCATENATE(K41, " transformer upgrade"), "No transformer upgrade"))</f>
        <v>No transformer upgrade</v>
      </c>
      <c r="T41" s="4">
        <v>37.299999999999997</v>
      </c>
      <c r="U41" s="4">
        <v>7.054443824006146</v>
      </c>
      <c r="V41" s="4">
        <v>0</v>
      </c>
      <c r="W41" s="4">
        <v>0</v>
      </c>
      <c r="X41" s="28">
        <v>1.310248288605484</v>
      </c>
      <c r="Y41" s="4" t="s">
        <v>143</v>
      </c>
      <c r="Z41" s="4">
        <v>406.17696946770002</v>
      </c>
      <c r="AA41" s="28">
        <v>1.073778724767037</v>
      </c>
      <c r="AB41" s="4" t="s">
        <v>137</v>
      </c>
      <c r="AC41" s="4">
        <f t="shared" si="1"/>
        <v>13.256934583026204</v>
      </c>
      <c r="AD41" s="4">
        <v>579.84051137419999</v>
      </c>
      <c r="AE41" s="4">
        <v>540</v>
      </c>
      <c r="AF41" s="28">
        <v>1.073778724767037</v>
      </c>
      <c r="AG41" s="4">
        <v>1.8939393939393939E-4</v>
      </c>
      <c r="AH41" s="4" t="s">
        <v>138</v>
      </c>
      <c r="AI41" s="4">
        <v>1.8939393939393939E-4</v>
      </c>
      <c r="AJ41" s="4">
        <f>IF(AI41&lt;&gt;0,COUNTIF(Capacitors!A:A,L41),0)</f>
        <v>0</v>
      </c>
      <c r="AK41" s="4">
        <v>0</v>
      </c>
      <c r="AL41" s="4" t="s">
        <v>139</v>
      </c>
      <c r="AM41" s="29">
        <f>Assumptions!H$11+Assumptions!H$12+Assumptions!H$13</f>
        <v>228000</v>
      </c>
      <c r="AN41" s="29">
        <f>IFERROR(IF(C41="RelayElectromechanical",Assumptions!H$10,0),Assumptions!H$10)+IFERROR(IF(M41="RelayElectromechanical",Assumptions!H$10,0),Assumptions!H$10)</f>
        <v>0</v>
      </c>
      <c r="AO41" s="30">
        <f>J41*Assumptions!$H$5</f>
        <v>380000</v>
      </c>
      <c r="AP41" s="30">
        <f>(AI41*5280*Assumptions!$H$6)+(AK41*5280*Assumptions!$H$7)+(AJ41*Assumptions!H$22)</f>
        <v>53.876999999999995</v>
      </c>
      <c r="AQ41" s="29">
        <f t="shared" si="2"/>
        <v>0</v>
      </c>
      <c r="AR41" s="29">
        <f>IF(AL41="Group 4: Requires multiple FLISR ties", Assumptions!$H$9,0)</f>
        <v>445660.98560000001</v>
      </c>
      <c r="AS41" s="36"/>
      <c r="AT41" s="36"/>
      <c r="AU41" s="30">
        <f t="shared" si="3"/>
        <v>1053714.8626000001</v>
      </c>
      <c r="AV41" s="31"/>
      <c r="AW41" s="32"/>
    </row>
    <row r="42" spans="1:49" x14ac:dyDescent="0.25">
      <c r="A42" s="4" t="s">
        <v>229</v>
      </c>
      <c r="B42" s="4">
        <v>13434</v>
      </c>
      <c r="C42" s="4" t="s">
        <v>857</v>
      </c>
      <c r="D42" s="4" t="s">
        <v>230</v>
      </c>
      <c r="E42" s="4">
        <v>1452</v>
      </c>
      <c r="F42" s="4">
        <v>304</v>
      </c>
      <c r="G42" s="4">
        <f t="shared" si="0"/>
        <v>1148</v>
      </c>
      <c r="H42" s="4">
        <v>5.1276000000000002</v>
      </c>
      <c r="I42" s="4">
        <f>3</f>
        <v>3</v>
      </c>
      <c r="J42" s="4">
        <f>CEILING(G42/Assumptions!$H$4,1)</f>
        <v>4</v>
      </c>
      <c r="K42" s="4" t="s">
        <v>231</v>
      </c>
      <c r="L42" s="4">
        <v>13132</v>
      </c>
      <c r="M42" s="4" t="s">
        <v>857</v>
      </c>
      <c r="N42" s="4" t="s">
        <v>232</v>
      </c>
      <c r="O42" s="4">
        <v>130</v>
      </c>
      <c r="P42" s="4" t="s">
        <v>177</v>
      </c>
      <c r="Q42" s="4">
        <v>1</v>
      </c>
      <c r="R42" s="4" t="s">
        <v>29</v>
      </c>
      <c r="S42" s="4" t="str">
        <f>IF(AL42="Group 3: Requires transformer upgrade",CONCATENATE(K42, " transformer upgrade"), IF(AND(AL42="Group 4: Requires multiple FLISR ties",U42&lt;=Assumptions!H$39),CONCATENATE(K42, " transformer upgrade"), "No transformer upgrade"))</f>
        <v>No transformer upgrade</v>
      </c>
      <c r="T42" s="4">
        <v>27.6</v>
      </c>
      <c r="U42" s="4">
        <v>15.142016533963901</v>
      </c>
      <c r="V42" s="4">
        <v>0.4</v>
      </c>
      <c r="W42" s="4">
        <v>17.495462702715937</v>
      </c>
      <c r="X42" s="28">
        <v>0.71350026302149994</v>
      </c>
      <c r="Y42" s="4" t="s">
        <v>142</v>
      </c>
      <c r="Z42" s="4">
        <v>142.7000526043</v>
      </c>
      <c r="AA42" s="28">
        <v>0.71350026307549996</v>
      </c>
      <c r="AB42" s="4" t="s">
        <v>142</v>
      </c>
      <c r="AC42" s="4">
        <f t="shared" si="1"/>
        <v>3.2625613861117886</v>
      </c>
      <c r="AD42" s="4">
        <v>142.70005261509999</v>
      </c>
      <c r="AE42" s="4">
        <v>200</v>
      </c>
      <c r="AF42" s="4">
        <v>0.80097757658907964</v>
      </c>
      <c r="AG42" s="4">
        <v>0</v>
      </c>
      <c r="AH42" s="4" t="s">
        <v>138</v>
      </c>
      <c r="AI42" s="4">
        <v>0</v>
      </c>
      <c r="AJ42" s="4">
        <f>IF(AI42&lt;&gt;0,COUNTIF(Capacitors!A:A,L42),0)</f>
        <v>0</v>
      </c>
      <c r="AK42" s="4">
        <v>0</v>
      </c>
      <c r="AL42" s="4" t="s">
        <v>856</v>
      </c>
      <c r="AM42" s="29">
        <f>Assumptions!H$11+Assumptions!H$12+Assumptions!H$13</f>
        <v>228000</v>
      </c>
      <c r="AN42" s="29">
        <f>IFERROR(IF(C42="RelayElectromechanical",Assumptions!H$10,0),Assumptions!H$10)+IFERROR(IF(M42="RelayElectromechanical",Assumptions!H$10,0),Assumptions!H$10)</f>
        <v>0</v>
      </c>
      <c r="AO42" s="30">
        <f>J42*Assumptions!$H$5</f>
        <v>304000</v>
      </c>
      <c r="AP42" s="30">
        <f>(AI42*5280*Assumptions!$H$6)+(AK42*5280*Assumptions!$H$7)+(AJ42*Assumptions!H$22)</f>
        <v>0</v>
      </c>
      <c r="AQ42" s="29">
        <f t="shared" si="2"/>
        <v>0</v>
      </c>
      <c r="AR42" s="29">
        <f>IF(AL42="Group 4: Requires multiple FLISR ties", Assumptions!$H$9,0)</f>
        <v>0</v>
      </c>
      <c r="AS42" s="36"/>
      <c r="AT42" s="36"/>
      <c r="AU42" s="30">
        <f t="shared" si="3"/>
        <v>532000</v>
      </c>
      <c r="AV42" s="31"/>
      <c r="AW42" s="32"/>
    </row>
    <row r="43" spans="1:49" x14ac:dyDescent="0.25">
      <c r="A43" s="4" t="s">
        <v>571</v>
      </c>
      <c r="B43" s="4">
        <v>13139</v>
      </c>
      <c r="C43" s="4" t="s">
        <v>857</v>
      </c>
      <c r="D43" s="4" t="s">
        <v>668</v>
      </c>
      <c r="E43" s="4">
        <v>1535</v>
      </c>
      <c r="F43" s="4">
        <v>240</v>
      </c>
      <c r="G43" s="4">
        <f t="shared" si="0"/>
        <v>1295</v>
      </c>
      <c r="H43" s="4">
        <v>6.8153999999999995</v>
      </c>
      <c r="I43" s="4">
        <f>3</f>
        <v>3</v>
      </c>
      <c r="J43" s="4">
        <f>CEILING(G43/Assumptions!$H$4,1)</f>
        <v>4</v>
      </c>
      <c r="K43" s="4" t="s">
        <v>626</v>
      </c>
      <c r="L43" s="4">
        <v>13136</v>
      </c>
      <c r="M43" s="4" t="s">
        <v>857</v>
      </c>
      <c r="N43" s="4" t="s">
        <v>669</v>
      </c>
      <c r="O43" s="4">
        <v>192</v>
      </c>
      <c r="P43" s="4" t="s">
        <v>496</v>
      </c>
      <c r="Q43" s="4">
        <v>1</v>
      </c>
      <c r="R43" s="4" t="s">
        <v>791</v>
      </c>
      <c r="S43" s="4" t="str">
        <f>IF(AL43="Group 3: Requires transformer upgrade",CONCATENATE(K43, " transformer upgrade"), IF(AND(AL43="Group 4: Requires multiple FLISR ties",U43&lt;=Assumptions!H$39),CONCATENATE(K43, " transformer upgrade"), "No transformer upgrade"))</f>
        <v>HABANA N transformer upgrade</v>
      </c>
      <c r="T43" s="4">
        <v>28</v>
      </c>
      <c r="U43" s="4">
        <v>5.3070662868537823</v>
      </c>
      <c r="V43" s="4">
        <v>0.51300000000000001</v>
      </c>
      <c r="W43" s="4">
        <v>22.437930916233189</v>
      </c>
      <c r="X43" s="28">
        <v>1.7741103030303031</v>
      </c>
      <c r="Y43" s="4" t="s">
        <v>141</v>
      </c>
      <c r="Z43" s="4">
        <v>292.72820000000002</v>
      </c>
      <c r="AA43" s="28">
        <v>0.81078861057196083</v>
      </c>
      <c r="AB43" s="4" t="s">
        <v>530</v>
      </c>
      <c r="AC43" s="4">
        <f t="shared" si="1"/>
        <v>9.4539298198157251</v>
      </c>
      <c r="AD43" s="4">
        <v>413.50219139170002</v>
      </c>
      <c r="AE43" s="4">
        <v>510</v>
      </c>
      <c r="AF43" s="4">
        <v>0.85478455354496707</v>
      </c>
      <c r="AG43" s="4">
        <v>0.70303030303030301</v>
      </c>
      <c r="AH43" s="4" t="s">
        <v>146</v>
      </c>
      <c r="AI43" s="4">
        <v>0.54053030303030303</v>
      </c>
      <c r="AJ43" s="4">
        <f>IF(AI43&lt;&gt;0,COUNTIF(Capacitors!A:A,L43),0)</f>
        <v>0</v>
      </c>
      <c r="AK43" s="4">
        <v>0.16250000000000001</v>
      </c>
      <c r="AL43" s="4" t="s">
        <v>145</v>
      </c>
      <c r="AM43" s="29">
        <f>Assumptions!H$11+Assumptions!H$12+Assumptions!H$13</f>
        <v>228000</v>
      </c>
      <c r="AN43" s="29">
        <f>IFERROR(IF(C43="RelayElectromechanical",Assumptions!H$10,0),Assumptions!H$10)+IFERROR(IF(M43="RelayElectromechanical",Assumptions!H$10,0),Assumptions!H$10)</f>
        <v>0</v>
      </c>
      <c r="AO43" s="30">
        <f>J43*Assumptions!$H$5</f>
        <v>304000</v>
      </c>
      <c r="AP43" s="30">
        <f>(AI43*5280*Assumptions!$H$6)+(AK43*5280*Assumptions!$H$7)+(AJ43*Assumptions!H$22)</f>
        <v>206214.10799999998</v>
      </c>
      <c r="AQ43" s="29">
        <f t="shared" si="2"/>
        <v>1750000</v>
      </c>
      <c r="AR43" s="29">
        <f>IF(AL43="Group 4: Requires multiple FLISR ties", Assumptions!$H$9,0)</f>
        <v>0</v>
      </c>
      <c r="AS43" s="36"/>
      <c r="AT43" s="36"/>
      <c r="AU43" s="30">
        <f t="shared" si="3"/>
        <v>2488214.108</v>
      </c>
      <c r="AV43" s="31"/>
      <c r="AW43" s="32"/>
    </row>
    <row r="44" spans="1:49" x14ac:dyDescent="0.25">
      <c r="A44" s="4" t="s">
        <v>569</v>
      </c>
      <c r="B44" s="4">
        <v>13068</v>
      </c>
      <c r="C44" s="4" t="e">
        <v>#N/A</v>
      </c>
      <c r="D44" s="4" t="s">
        <v>570</v>
      </c>
      <c r="E44" s="4">
        <v>1259</v>
      </c>
      <c r="F44" s="4">
        <v>399</v>
      </c>
      <c r="G44" s="4">
        <f t="shared" si="0"/>
        <v>860</v>
      </c>
      <c r="H44" s="4">
        <v>4.0017000000000005</v>
      </c>
      <c r="I44" s="4">
        <f>3</f>
        <v>3</v>
      </c>
      <c r="J44" s="4">
        <f>CEILING(G44/Assumptions!$H$4,1)</f>
        <v>3</v>
      </c>
      <c r="K44" s="4" t="s">
        <v>571</v>
      </c>
      <c r="L44" s="4">
        <v>13139</v>
      </c>
      <c r="M44" s="4" t="s">
        <v>857</v>
      </c>
      <c r="N44" s="4" t="s">
        <v>572</v>
      </c>
      <c r="O44" s="4">
        <v>251</v>
      </c>
      <c r="P44" s="4" t="s">
        <v>496</v>
      </c>
      <c r="Q44" s="4">
        <v>2</v>
      </c>
      <c r="R44" s="4" t="s">
        <v>29</v>
      </c>
      <c r="S44" s="4" t="str">
        <f>IF(AL44="Group 3: Requires transformer upgrade",CONCATENATE(K44, " transformer upgrade"), IF(AND(AL44="Group 4: Requires multiple FLISR ties",U44&lt;=Assumptions!H$39),CONCATENATE(K44, " transformer upgrade"), "No transformer upgrade"))</f>
        <v>No transformer upgrade</v>
      </c>
      <c r="T44" s="4">
        <v>28</v>
      </c>
      <c r="U44" s="4">
        <v>5.6627799652687365</v>
      </c>
      <c r="V44" s="4">
        <v>0</v>
      </c>
      <c r="W44" s="4">
        <v>0</v>
      </c>
      <c r="X44" s="28">
        <v>0.97634055336907399</v>
      </c>
      <c r="Y44" s="4" t="s">
        <v>137</v>
      </c>
      <c r="Z44" s="4">
        <v>527.22389881929996</v>
      </c>
      <c r="AA44" s="28">
        <v>0.97632739008240732</v>
      </c>
      <c r="AB44" s="4" t="s">
        <v>137</v>
      </c>
      <c r="AC44" s="4">
        <f t="shared" si="1"/>
        <v>12.053794737595746</v>
      </c>
      <c r="AD44" s="4">
        <v>527.21679064449995</v>
      </c>
      <c r="AE44" s="4">
        <v>540</v>
      </c>
      <c r="AF44" s="28">
        <v>0.97632739008240732</v>
      </c>
      <c r="AG44" s="4">
        <v>0</v>
      </c>
      <c r="AH44" s="4" t="s">
        <v>138</v>
      </c>
      <c r="AI44" s="4">
        <v>0</v>
      </c>
      <c r="AJ44" s="4">
        <f>IF(AI44&lt;&gt;0,COUNTIF(Capacitors!A:A,L44),0)</f>
        <v>0</v>
      </c>
      <c r="AK44" s="4">
        <v>0</v>
      </c>
      <c r="AL44" s="4" t="s">
        <v>139</v>
      </c>
      <c r="AM44" s="29">
        <f>Assumptions!H$11+Assumptions!H$12+Assumptions!H$13</f>
        <v>228000</v>
      </c>
      <c r="AN44" s="29">
        <f>IFERROR(IF(C44="RelayElectromechanical",Assumptions!H$10,0),Assumptions!H$10)+IFERROR(IF(M44="RelayElectromechanical",Assumptions!H$10,0),Assumptions!H$10)</f>
        <v>120000</v>
      </c>
      <c r="AO44" s="30">
        <f>J44*Assumptions!$H$5</f>
        <v>228000</v>
      </c>
      <c r="AP44" s="30">
        <f>(AI44*5280*Assumptions!$H$6)+(AK44*5280*Assumptions!$H$7)+(AJ44*Assumptions!H$22)</f>
        <v>0</v>
      </c>
      <c r="AQ44" s="29">
        <f t="shared" si="2"/>
        <v>0</v>
      </c>
      <c r="AR44" s="29">
        <f>IF(AL44="Group 4: Requires multiple FLISR ties", Assumptions!$H$9,0)</f>
        <v>445660.98560000001</v>
      </c>
      <c r="AS44" s="36"/>
      <c r="AT44" s="36"/>
      <c r="AU44" s="30">
        <f t="shared" si="3"/>
        <v>1021660.9856</v>
      </c>
      <c r="AV44" s="31"/>
      <c r="AW44" s="32"/>
    </row>
    <row r="45" spans="1:49" x14ac:dyDescent="0.25">
      <c r="A45" s="4" t="s">
        <v>337</v>
      </c>
      <c r="B45" s="4">
        <v>13146</v>
      </c>
      <c r="C45" s="4" t="s">
        <v>858</v>
      </c>
      <c r="D45" s="4" t="s">
        <v>343</v>
      </c>
      <c r="E45" s="4">
        <v>849</v>
      </c>
      <c r="F45" s="4">
        <v>202</v>
      </c>
      <c r="G45" s="4">
        <f t="shared" si="0"/>
        <v>647</v>
      </c>
      <c r="H45" s="4">
        <v>2.3915000000000002</v>
      </c>
      <c r="I45" s="4">
        <f>3</f>
        <v>3</v>
      </c>
      <c r="J45" s="4">
        <f>CEILING(G45/Assumptions!$H$4,1)</f>
        <v>2</v>
      </c>
      <c r="K45" s="4" t="s">
        <v>337</v>
      </c>
      <c r="L45" s="4">
        <v>13147</v>
      </c>
      <c r="M45" s="4" t="s">
        <v>858</v>
      </c>
      <c r="N45" s="4" t="s">
        <v>344</v>
      </c>
      <c r="O45" s="4">
        <v>170</v>
      </c>
      <c r="P45" s="4" t="s">
        <v>312</v>
      </c>
      <c r="Q45" s="4">
        <v>1</v>
      </c>
      <c r="R45" s="4" t="s">
        <v>29</v>
      </c>
      <c r="S45" s="4" t="str">
        <f>IF(AL45="Group 3: Requires transformer upgrade",CONCATENATE(K45, " transformer upgrade"), IF(AND(AL45="Group 4: Requires multiple FLISR ties",U45&lt;=Assumptions!H$39),CONCATENATE(K45, " transformer upgrade"), "No transformer upgrade"))</f>
        <v>No transformer upgrade</v>
      </c>
      <c r="T45" s="4">
        <v>28</v>
      </c>
      <c r="U45" s="4">
        <v>12.046149293515377</v>
      </c>
      <c r="V45" s="4">
        <v>0</v>
      </c>
      <c r="W45" s="4">
        <v>0</v>
      </c>
      <c r="X45" s="28">
        <v>0.91440265420314815</v>
      </c>
      <c r="Y45" s="4" t="s">
        <v>137</v>
      </c>
      <c r="Z45" s="4">
        <v>493.7774332697</v>
      </c>
      <c r="AA45" s="28">
        <v>0.91440265420314815</v>
      </c>
      <c r="AB45" s="4" t="s">
        <v>137</v>
      </c>
      <c r="AC45" s="4">
        <f t="shared" si="1"/>
        <v>11.28926834711374</v>
      </c>
      <c r="AD45" s="4">
        <v>493.7774332697</v>
      </c>
      <c r="AE45" s="4">
        <v>540</v>
      </c>
      <c r="AF45" s="28">
        <v>0.91440265420314815</v>
      </c>
      <c r="AG45" s="4">
        <v>0</v>
      </c>
      <c r="AH45" s="4" t="s">
        <v>138</v>
      </c>
      <c r="AI45" s="4">
        <v>0</v>
      </c>
      <c r="AJ45" s="4">
        <f>IF(AI45&lt;&gt;0,COUNTIF(Capacitors!A:A,L45),0)</f>
        <v>0</v>
      </c>
      <c r="AK45" s="4">
        <v>0</v>
      </c>
      <c r="AL45" s="4" t="s">
        <v>139</v>
      </c>
      <c r="AM45" s="29">
        <f>Assumptions!H$11+Assumptions!H$12+Assumptions!H$13</f>
        <v>228000</v>
      </c>
      <c r="AN45" s="29">
        <f>IFERROR(IF(C45="RelayElectromechanical",Assumptions!H$10,0),Assumptions!H$10)+IFERROR(IF(M45="RelayElectromechanical",Assumptions!H$10,0),Assumptions!H$10)</f>
        <v>240000</v>
      </c>
      <c r="AO45" s="30">
        <f>J45*Assumptions!$H$5</f>
        <v>152000</v>
      </c>
      <c r="AP45" s="30">
        <f>(AI45*5280*Assumptions!$H$6)+(AK45*5280*Assumptions!$H$7)+(AJ45*Assumptions!H$22)</f>
        <v>0</v>
      </c>
      <c r="AQ45" s="29">
        <f t="shared" si="2"/>
        <v>0</v>
      </c>
      <c r="AR45" s="29">
        <f>IF(AL45="Group 4: Requires multiple FLISR ties", Assumptions!$H$9,0)</f>
        <v>445660.98560000001</v>
      </c>
      <c r="AS45" s="36"/>
      <c r="AT45" s="36"/>
      <c r="AU45" s="30">
        <f t="shared" si="3"/>
        <v>1065660.9856</v>
      </c>
      <c r="AV45" s="31"/>
      <c r="AW45" s="32"/>
    </row>
    <row r="46" spans="1:49" x14ac:dyDescent="0.25">
      <c r="A46" s="4" t="s">
        <v>335</v>
      </c>
      <c r="B46" s="4">
        <v>13786</v>
      </c>
      <c r="C46" s="4" t="s">
        <v>858</v>
      </c>
      <c r="D46" s="4" t="s">
        <v>336</v>
      </c>
      <c r="E46" s="4">
        <v>939</v>
      </c>
      <c r="F46" s="4">
        <v>385</v>
      </c>
      <c r="G46" s="4">
        <f t="shared" si="0"/>
        <v>554</v>
      </c>
      <c r="H46" s="4">
        <v>2.1301999999999999</v>
      </c>
      <c r="I46" s="4">
        <f>3</f>
        <v>3</v>
      </c>
      <c r="J46" s="4">
        <f>CEILING(G46/Assumptions!$H$4,1)</f>
        <v>2</v>
      </c>
      <c r="K46" s="4" t="s">
        <v>337</v>
      </c>
      <c r="L46" s="4">
        <v>13148</v>
      </c>
      <c r="M46" s="4" t="s">
        <v>858</v>
      </c>
      <c r="N46" s="4" t="s">
        <v>338</v>
      </c>
      <c r="O46" s="4">
        <v>138</v>
      </c>
      <c r="P46" s="4" t="s">
        <v>312</v>
      </c>
      <c r="Q46" s="4">
        <v>1</v>
      </c>
      <c r="R46" s="4" t="s">
        <v>29</v>
      </c>
      <c r="S46" s="4" t="str">
        <f>IF(AL46="Group 3: Requires transformer upgrade",CONCATENATE(K46, " transformer upgrade"), IF(AND(AL46="Group 4: Requires multiple FLISR ties",U46&lt;=Assumptions!H$39),CONCATENATE(K46, " transformer upgrade"), "No transformer upgrade"))</f>
        <v>No transformer upgrade</v>
      </c>
      <c r="T46" s="4">
        <v>28</v>
      </c>
      <c r="U46" s="4">
        <v>12.046149293515377</v>
      </c>
      <c r="V46" s="4">
        <v>0</v>
      </c>
      <c r="W46" s="4">
        <v>0</v>
      </c>
      <c r="X46" s="28">
        <v>0.82640229841290325</v>
      </c>
      <c r="Y46" s="4" t="s">
        <v>143</v>
      </c>
      <c r="Z46" s="4">
        <v>256.18471250800002</v>
      </c>
      <c r="AA46" s="28">
        <v>0.82640229841290325</v>
      </c>
      <c r="AB46" s="4" t="s">
        <v>143</v>
      </c>
      <c r="AC46" s="4">
        <f t="shared" si="1"/>
        <v>5.8571691840589235</v>
      </c>
      <c r="AD46" s="4">
        <v>256.18471250800002</v>
      </c>
      <c r="AE46" s="4">
        <v>310</v>
      </c>
      <c r="AF46" s="4">
        <v>0.82640229841290325</v>
      </c>
      <c r="AG46" s="4">
        <v>0</v>
      </c>
      <c r="AH46" s="4" t="s">
        <v>138</v>
      </c>
      <c r="AI46" s="4">
        <v>0</v>
      </c>
      <c r="AJ46" s="4">
        <f>IF(AI46&lt;&gt;0,COUNTIF(Capacitors!A:A,L46),0)</f>
        <v>0</v>
      </c>
      <c r="AK46" s="4">
        <v>0</v>
      </c>
      <c r="AL46" s="4" t="s">
        <v>856</v>
      </c>
      <c r="AM46" s="29">
        <f>Assumptions!H$11+Assumptions!H$12+Assumptions!H$13</f>
        <v>228000</v>
      </c>
      <c r="AN46" s="29">
        <f>IFERROR(IF(C46="RelayElectromechanical",Assumptions!H$10,0),Assumptions!H$10)+IFERROR(IF(M46="RelayElectromechanical",Assumptions!H$10,0),Assumptions!H$10)</f>
        <v>240000</v>
      </c>
      <c r="AO46" s="30">
        <f>J46*Assumptions!$H$5</f>
        <v>152000</v>
      </c>
      <c r="AP46" s="30">
        <f>(AI46*5280*Assumptions!$H$6)+(AK46*5280*Assumptions!$H$7)+(AJ46*Assumptions!H$22)</f>
        <v>0</v>
      </c>
      <c r="AQ46" s="29">
        <f t="shared" si="2"/>
        <v>0</v>
      </c>
      <c r="AR46" s="29">
        <f>IF(AL46="Group 4: Requires multiple FLISR ties", Assumptions!$H$9,0)</f>
        <v>0</v>
      </c>
      <c r="AS46" s="36"/>
      <c r="AT46" s="36"/>
      <c r="AU46" s="30">
        <f t="shared" si="3"/>
        <v>620000</v>
      </c>
      <c r="AV46" s="31"/>
      <c r="AW46" s="32"/>
    </row>
    <row r="47" spans="1:49" x14ac:dyDescent="0.25">
      <c r="A47" s="4" t="s">
        <v>445</v>
      </c>
      <c r="B47" s="4">
        <v>13153</v>
      </c>
      <c r="C47" s="4" t="s">
        <v>858</v>
      </c>
      <c r="D47" s="4" t="s">
        <v>489</v>
      </c>
      <c r="E47" s="4">
        <v>1113</v>
      </c>
      <c r="F47" s="4">
        <v>323</v>
      </c>
      <c r="G47" s="4">
        <f t="shared" si="0"/>
        <v>790</v>
      </c>
      <c r="H47" s="4">
        <v>2.9601999999999999</v>
      </c>
      <c r="I47" s="4">
        <f>3</f>
        <v>3</v>
      </c>
      <c r="J47" s="4">
        <f>CEILING(G47/Assumptions!$H$4,1)</f>
        <v>3</v>
      </c>
      <c r="K47" s="4" t="s">
        <v>445</v>
      </c>
      <c r="L47" s="4">
        <v>13151</v>
      </c>
      <c r="M47" s="4" t="s">
        <v>858</v>
      </c>
      <c r="N47" s="4" t="s">
        <v>459</v>
      </c>
      <c r="O47" s="4">
        <v>165</v>
      </c>
      <c r="P47" s="4" t="s">
        <v>421</v>
      </c>
      <c r="Q47" s="4">
        <v>3</v>
      </c>
      <c r="R47" s="4" t="s">
        <v>29</v>
      </c>
      <c r="S47" s="4" t="str">
        <f>IF(AL47="Group 3: Requires transformer upgrade",CONCATENATE(K47, " transformer upgrade"), IF(AND(AL47="Group 4: Requires multiple FLISR ties",U47&lt;=Assumptions!H$39),CONCATENATE(K47, " transformer upgrade"), "No transformer upgrade"))</f>
        <v>No transformer upgrade</v>
      </c>
      <c r="T47" s="4">
        <v>28</v>
      </c>
      <c r="U47" s="4">
        <v>3.2141450975924641</v>
      </c>
      <c r="V47" s="4">
        <v>0</v>
      </c>
      <c r="W47" s="4">
        <v>0</v>
      </c>
      <c r="X47" s="28">
        <v>0.67733825611111109</v>
      </c>
      <c r="Y47" s="4" t="s">
        <v>137</v>
      </c>
      <c r="Z47" s="4">
        <v>365.7626583</v>
      </c>
      <c r="AA47" s="28">
        <v>0.67733825611111109</v>
      </c>
      <c r="AB47" s="4" t="s">
        <v>137</v>
      </c>
      <c r="AC47" s="4">
        <f t="shared" si="1"/>
        <v>8.362457501469116</v>
      </c>
      <c r="AD47" s="4">
        <v>365.7626583</v>
      </c>
      <c r="AE47" s="4">
        <v>540</v>
      </c>
      <c r="AF47" s="4">
        <v>0.67733825611111109</v>
      </c>
      <c r="AG47" s="4">
        <v>0</v>
      </c>
      <c r="AH47" s="4" t="s">
        <v>138</v>
      </c>
      <c r="AI47" s="4">
        <v>0</v>
      </c>
      <c r="AJ47" s="4">
        <f>IF(AI47&lt;&gt;0,COUNTIF(Capacitors!A:A,L47),0)</f>
        <v>0</v>
      </c>
      <c r="AK47" s="4">
        <v>0</v>
      </c>
      <c r="AL47" s="4" t="s">
        <v>856</v>
      </c>
      <c r="AM47" s="29">
        <f>Assumptions!H$11+Assumptions!H$12+Assumptions!H$13</f>
        <v>228000</v>
      </c>
      <c r="AN47" s="29">
        <f>IFERROR(IF(C47="RelayElectromechanical",Assumptions!H$10,0),Assumptions!H$10)+IFERROR(IF(M47="RelayElectromechanical",Assumptions!H$10,0),Assumptions!H$10)</f>
        <v>240000</v>
      </c>
      <c r="AO47" s="30">
        <f>J47*Assumptions!$H$5</f>
        <v>228000</v>
      </c>
      <c r="AP47" s="30">
        <f>(AI47*5280*Assumptions!$H$6)+(AK47*5280*Assumptions!$H$7)+(AJ47*Assumptions!H$22)</f>
        <v>0</v>
      </c>
      <c r="AQ47" s="29">
        <f t="shared" si="2"/>
        <v>0</v>
      </c>
      <c r="AR47" s="29">
        <f>IF(AL47="Group 4: Requires multiple FLISR ties", Assumptions!$H$9,0)</f>
        <v>0</v>
      </c>
      <c r="AS47" s="36"/>
      <c r="AT47" s="36"/>
      <c r="AU47" s="30">
        <f t="shared" si="3"/>
        <v>696000</v>
      </c>
      <c r="AV47" s="31"/>
      <c r="AW47" s="32"/>
    </row>
    <row r="48" spans="1:49" x14ac:dyDescent="0.25">
      <c r="A48" s="4" t="s">
        <v>433</v>
      </c>
      <c r="B48" s="4">
        <v>13916</v>
      </c>
      <c r="C48" s="4" t="s">
        <v>857</v>
      </c>
      <c r="D48" s="4" t="s">
        <v>477</v>
      </c>
      <c r="E48" s="4">
        <v>1796</v>
      </c>
      <c r="F48" s="4">
        <v>305</v>
      </c>
      <c r="G48" s="4">
        <f t="shared" si="0"/>
        <v>1491</v>
      </c>
      <c r="H48" s="4">
        <v>4.9486000000000008</v>
      </c>
      <c r="I48" s="4">
        <f>3</f>
        <v>3</v>
      </c>
      <c r="J48" s="4">
        <f>CEILING(G48/Assumptions!$H$4,1)</f>
        <v>5</v>
      </c>
      <c r="K48" s="4" t="s">
        <v>445</v>
      </c>
      <c r="L48" s="4">
        <v>13151</v>
      </c>
      <c r="M48" s="4" t="s">
        <v>858</v>
      </c>
      <c r="N48" s="4" t="s">
        <v>478</v>
      </c>
      <c r="O48" s="4">
        <v>22</v>
      </c>
      <c r="P48" s="4" t="s">
        <v>421</v>
      </c>
      <c r="Q48" s="4">
        <v>2</v>
      </c>
      <c r="R48" s="4" t="s">
        <v>791</v>
      </c>
      <c r="S48" s="4" t="str">
        <f>IF(AL48="Group 3: Requires transformer upgrade",CONCATENATE(K48, " transformer upgrade"), IF(AND(AL48="Group 4: Requires multiple FLISR ties",U48&lt;=Assumptions!H$39),CONCATENATE(K48, " transformer upgrade"), "No transformer upgrade"))</f>
        <v>No transformer upgrade</v>
      </c>
      <c r="T48" s="4">
        <v>28</v>
      </c>
      <c r="U48" s="4">
        <v>3.2141450975924641</v>
      </c>
      <c r="V48" s="4">
        <v>0</v>
      </c>
      <c r="W48" s="4">
        <v>0</v>
      </c>
      <c r="X48" s="28">
        <v>0.9035500356353704</v>
      </c>
      <c r="Y48" s="4" t="s">
        <v>137</v>
      </c>
      <c r="Z48" s="4">
        <v>487.91701924310001</v>
      </c>
      <c r="AA48" s="28">
        <v>0.90354967531999997</v>
      </c>
      <c r="AB48" s="4" t="s">
        <v>137</v>
      </c>
      <c r="AC48" s="4">
        <f t="shared" si="1"/>
        <v>11.155276838652744</v>
      </c>
      <c r="AD48" s="4">
        <v>487.91682467279998</v>
      </c>
      <c r="AE48" s="4">
        <v>540</v>
      </c>
      <c r="AF48" s="28">
        <v>0.90354967531999997</v>
      </c>
      <c r="AG48" s="4">
        <v>0</v>
      </c>
      <c r="AH48" s="4" t="s">
        <v>138</v>
      </c>
      <c r="AI48" s="4">
        <v>0</v>
      </c>
      <c r="AJ48" s="4">
        <f>IF(AI48&lt;&gt;0,COUNTIF(Capacitors!A:A,L48),0)</f>
        <v>0</v>
      </c>
      <c r="AK48" s="4">
        <v>0</v>
      </c>
      <c r="AL48" s="4" t="s">
        <v>139</v>
      </c>
      <c r="AM48" s="29">
        <f>Assumptions!H$11+Assumptions!H$12+Assumptions!H$13</f>
        <v>228000</v>
      </c>
      <c r="AN48" s="29">
        <f>IFERROR(IF(C48="RelayElectromechanical",Assumptions!H$10,0),Assumptions!H$10)+IFERROR(IF(M48="RelayElectromechanical",Assumptions!H$10,0),Assumptions!H$10)</f>
        <v>120000</v>
      </c>
      <c r="AO48" s="30">
        <f>J48*Assumptions!$H$5</f>
        <v>380000</v>
      </c>
      <c r="AP48" s="30">
        <f>(AI48*5280*Assumptions!$H$6)+(AK48*5280*Assumptions!$H$7)+(AJ48*Assumptions!H$22)</f>
        <v>0</v>
      </c>
      <c r="AQ48" s="29">
        <f t="shared" si="2"/>
        <v>0</v>
      </c>
      <c r="AR48" s="29">
        <f>IF(AL48="Group 4: Requires multiple FLISR ties", Assumptions!$H$9,0)</f>
        <v>445660.98560000001</v>
      </c>
      <c r="AS48" s="36"/>
      <c r="AT48" s="36"/>
      <c r="AU48" s="30">
        <f t="shared" si="3"/>
        <v>1173660.9856</v>
      </c>
      <c r="AV48" s="31"/>
      <c r="AW48" s="32"/>
    </row>
    <row r="49" spans="1:49" x14ac:dyDescent="0.25">
      <c r="A49" s="4" t="s">
        <v>445</v>
      </c>
      <c r="B49" s="4">
        <v>13151</v>
      </c>
      <c r="C49" s="4" t="s">
        <v>858</v>
      </c>
      <c r="D49" s="4" t="s">
        <v>458</v>
      </c>
      <c r="E49" s="4">
        <v>1142</v>
      </c>
      <c r="F49" s="4">
        <v>407</v>
      </c>
      <c r="G49" s="4">
        <f t="shared" si="0"/>
        <v>735</v>
      </c>
      <c r="H49" s="4">
        <v>2.2636999999999996</v>
      </c>
      <c r="I49" s="4">
        <f>3</f>
        <v>3</v>
      </c>
      <c r="J49" s="4">
        <f>CEILING(G49/Assumptions!$H$4,1)</f>
        <v>3</v>
      </c>
      <c r="K49" s="4" t="s">
        <v>445</v>
      </c>
      <c r="L49" s="4">
        <v>13153</v>
      </c>
      <c r="M49" s="4" t="s">
        <v>858</v>
      </c>
      <c r="N49" s="4" t="s">
        <v>459</v>
      </c>
      <c r="O49" s="4">
        <v>119</v>
      </c>
      <c r="P49" s="4" t="s">
        <v>421</v>
      </c>
      <c r="Q49" s="4">
        <v>1</v>
      </c>
      <c r="R49" s="4" t="s">
        <v>29</v>
      </c>
      <c r="S49" s="4" t="str">
        <f>IF(AL49="Group 3: Requires transformer upgrade",CONCATENATE(K49, " transformer upgrade"), IF(AND(AL49="Group 4: Requires multiple FLISR ties",U49&lt;=Assumptions!H$39),CONCATENATE(K49, " transformer upgrade"), "No transformer upgrade"))</f>
        <v>No transformer upgrade</v>
      </c>
      <c r="T49" s="4">
        <v>28</v>
      </c>
      <c r="U49" s="4">
        <v>3.2141450975924641</v>
      </c>
      <c r="V49" s="4">
        <v>0</v>
      </c>
      <c r="W49" s="4">
        <v>0</v>
      </c>
      <c r="X49" s="28">
        <v>0.61941043475222224</v>
      </c>
      <c r="Y49" s="4" t="s">
        <v>137</v>
      </c>
      <c r="Z49" s="4">
        <v>334.48163476619999</v>
      </c>
      <c r="AA49" s="28">
        <v>0.61941043472851853</v>
      </c>
      <c r="AB49" s="4" t="s">
        <v>137</v>
      </c>
      <c r="AC49" s="4">
        <f t="shared" si="1"/>
        <v>7.6472772498089157</v>
      </c>
      <c r="AD49" s="4">
        <v>334.48163475339999</v>
      </c>
      <c r="AE49" s="4">
        <v>540</v>
      </c>
      <c r="AF49" s="4">
        <v>0.61941043472851853</v>
      </c>
      <c r="AG49" s="4">
        <v>0</v>
      </c>
      <c r="AH49" s="4" t="s">
        <v>138</v>
      </c>
      <c r="AI49" s="4">
        <v>0</v>
      </c>
      <c r="AJ49" s="4">
        <f>IF(AI49&lt;&gt;0,COUNTIF(Capacitors!A:A,L49),0)</f>
        <v>0</v>
      </c>
      <c r="AK49" s="4">
        <v>0</v>
      </c>
      <c r="AL49" s="4" t="s">
        <v>856</v>
      </c>
      <c r="AM49" s="29">
        <f>Assumptions!H$11+Assumptions!H$12+Assumptions!H$13</f>
        <v>228000</v>
      </c>
      <c r="AN49" s="29">
        <f>IFERROR(IF(C49="RelayElectromechanical",Assumptions!H$10,0),Assumptions!H$10)+IFERROR(IF(M49="RelayElectromechanical",Assumptions!H$10,0),Assumptions!H$10)</f>
        <v>240000</v>
      </c>
      <c r="AO49" s="30">
        <f>J49*Assumptions!$H$5</f>
        <v>228000</v>
      </c>
      <c r="AP49" s="30">
        <f>(AI49*5280*Assumptions!$H$6)+(AK49*5280*Assumptions!$H$7)+(AJ49*Assumptions!H$22)</f>
        <v>0</v>
      </c>
      <c r="AQ49" s="29">
        <f t="shared" si="2"/>
        <v>0</v>
      </c>
      <c r="AR49" s="29">
        <f>IF(AL49="Group 4: Requires multiple FLISR ties", Assumptions!$H$9,0)</f>
        <v>0</v>
      </c>
      <c r="AS49" s="36"/>
      <c r="AT49" s="36"/>
      <c r="AU49" s="30">
        <f t="shared" si="3"/>
        <v>696000</v>
      </c>
      <c r="AV49" s="31"/>
      <c r="AW49" s="32"/>
    </row>
    <row r="50" spans="1:49" x14ac:dyDescent="0.25">
      <c r="A50" s="4" t="s">
        <v>515</v>
      </c>
      <c r="B50" s="4">
        <v>13512</v>
      </c>
      <c r="C50" s="4" t="s">
        <v>857</v>
      </c>
      <c r="D50" s="4" t="s">
        <v>516</v>
      </c>
      <c r="E50" s="4">
        <v>1844</v>
      </c>
      <c r="F50" s="4">
        <v>323</v>
      </c>
      <c r="G50" s="4">
        <f t="shared" si="0"/>
        <v>1521</v>
      </c>
      <c r="H50" s="4">
        <v>5.6231</v>
      </c>
      <c r="I50" s="4">
        <f>3</f>
        <v>3</v>
      </c>
      <c r="J50" s="4">
        <f>CEILING(G50/Assumptions!$H$4,1)</f>
        <v>5</v>
      </c>
      <c r="K50" s="4" t="s">
        <v>517</v>
      </c>
      <c r="L50" s="4">
        <v>13154</v>
      </c>
      <c r="M50" s="4" t="s">
        <v>858</v>
      </c>
      <c r="N50" s="4" t="s">
        <v>518</v>
      </c>
      <c r="O50" s="4">
        <v>42</v>
      </c>
      <c r="P50" s="4" t="s">
        <v>496</v>
      </c>
      <c r="Q50" s="4">
        <v>4</v>
      </c>
      <c r="R50" s="4" t="s">
        <v>791</v>
      </c>
      <c r="S50" s="4" t="str">
        <f>IF(AL50="Group 3: Requires transformer upgrade",CONCATENATE(K50, " transformer upgrade"), IF(AND(AL50="Group 4: Requires multiple FLISR ties",U50&lt;=Assumptions!H$39),CONCATENATE(K50, " transformer upgrade"), "No transformer upgrade"))</f>
        <v>No transformer upgrade</v>
      </c>
      <c r="T50" s="4">
        <v>28</v>
      </c>
      <c r="U50" s="4">
        <v>2.3819293255717646</v>
      </c>
      <c r="V50" s="4">
        <v>0</v>
      </c>
      <c r="W50" s="4">
        <v>0</v>
      </c>
      <c r="X50" s="28">
        <v>1.8529741228070176</v>
      </c>
      <c r="Y50" s="4" t="s">
        <v>151</v>
      </c>
      <c r="Z50" s="4">
        <v>422.47809999999998</v>
      </c>
      <c r="AA50" s="28">
        <v>1.1158366044038888</v>
      </c>
      <c r="AB50" s="4" t="s">
        <v>137</v>
      </c>
      <c r="AC50" s="4">
        <f t="shared" si="1"/>
        <v>13.776183610955586</v>
      </c>
      <c r="AD50" s="4">
        <v>602.55176637809996</v>
      </c>
      <c r="AE50" s="4">
        <v>540</v>
      </c>
      <c r="AF50" s="28">
        <v>1.1158366044038888</v>
      </c>
      <c r="AG50" s="4">
        <v>2.9280303030303032</v>
      </c>
      <c r="AH50" s="4" t="s">
        <v>138</v>
      </c>
      <c r="AI50" s="4">
        <v>1.6814393939393939</v>
      </c>
      <c r="AJ50" s="4">
        <f>IF(AI50&lt;&gt;0,COUNTIF(Capacitors!A:A,L50),0)</f>
        <v>2</v>
      </c>
      <c r="AK50" s="4">
        <v>1.2465909090909091</v>
      </c>
      <c r="AL50" s="4" t="s">
        <v>139</v>
      </c>
      <c r="AM50" s="29">
        <f>Assumptions!H$11+Assumptions!H$12+Assumptions!H$13</f>
        <v>228000</v>
      </c>
      <c r="AN50" s="29">
        <f>IFERROR(IF(C50="RelayElectromechanical",Assumptions!H$10,0),Assumptions!H$10)+IFERROR(IF(M50="RelayElectromechanical",Assumptions!H$10,0),Assumptions!H$10)</f>
        <v>120000</v>
      </c>
      <c r="AO50" s="30">
        <f>J50*Assumptions!$H$5</f>
        <v>380000</v>
      </c>
      <c r="AP50" s="30">
        <f>(AI50*5280*Assumptions!$H$6)+(AK50*5280*Assumptions!$H$7)+(AJ50*Assumptions!H$22)</f>
        <v>905480.67418181803</v>
      </c>
      <c r="AQ50" s="29">
        <f t="shared" si="2"/>
        <v>0</v>
      </c>
      <c r="AR50" s="29">
        <f>IF(AL50="Group 4: Requires multiple FLISR ties", Assumptions!$H$9,0)</f>
        <v>445660.98560000001</v>
      </c>
      <c r="AS50" s="36"/>
      <c r="AT50" s="36"/>
      <c r="AU50" s="30">
        <f t="shared" si="3"/>
        <v>2079141.659781818</v>
      </c>
      <c r="AV50" s="31"/>
      <c r="AW50" s="32"/>
    </row>
    <row r="51" spans="1:49" x14ac:dyDescent="0.25">
      <c r="A51" s="4" t="s">
        <v>537</v>
      </c>
      <c r="B51" s="4">
        <v>13671</v>
      </c>
      <c r="C51" s="4" t="s">
        <v>857</v>
      </c>
      <c r="D51" s="4" t="s">
        <v>590</v>
      </c>
      <c r="E51" s="4">
        <v>1691</v>
      </c>
      <c r="F51" s="4">
        <v>293</v>
      </c>
      <c r="G51" s="4">
        <f t="shared" si="0"/>
        <v>1398</v>
      </c>
      <c r="H51" s="4">
        <v>3.9206999999999996</v>
      </c>
      <c r="I51" s="4">
        <f>3</f>
        <v>3</v>
      </c>
      <c r="J51" s="4">
        <f>CEILING(G51/Assumptions!$H$4,1)</f>
        <v>4</v>
      </c>
      <c r="K51" s="4" t="s">
        <v>517</v>
      </c>
      <c r="L51" s="4">
        <v>13155</v>
      </c>
      <c r="M51" s="4" t="s">
        <v>858</v>
      </c>
      <c r="N51" s="4" t="s">
        <v>538</v>
      </c>
      <c r="O51" s="4">
        <v>48</v>
      </c>
      <c r="P51" s="4" t="s">
        <v>496</v>
      </c>
      <c r="Q51" s="4">
        <v>4</v>
      </c>
      <c r="R51" s="4" t="s">
        <v>791</v>
      </c>
      <c r="S51" s="4" t="str">
        <f>IF(AL51="Group 3: Requires transformer upgrade",CONCATENATE(K51, " transformer upgrade"), IF(AND(AL51="Group 4: Requires multiple FLISR ties",U51&lt;=Assumptions!H$39),CONCATENATE(K51, " transformer upgrade"), "No transformer upgrade"))</f>
        <v>No transformer upgrade</v>
      </c>
      <c r="T51" s="4">
        <v>28</v>
      </c>
      <c r="U51" s="4">
        <v>2.3819293255717646</v>
      </c>
      <c r="V51" s="4">
        <v>0</v>
      </c>
      <c r="W51" s="4">
        <v>0</v>
      </c>
      <c r="X51" s="28">
        <v>0.93567240740740742</v>
      </c>
      <c r="Y51" s="4" t="s">
        <v>137</v>
      </c>
      <c r="Z51" s="4">
        <v>505.26310000000001</v>
      </c>
      <c r="AA51" s="28">
        <v>0.93493916309055558</v>
      </c>
      <c r="AB51" s="4" t="s">
        <v>137</v>
      </c>
      <c r="AC51" s="4">
        <f t="shared" si="1"/>
        <v>11.54281328016609</v>
      </c>
      <c r="AD51" s="4">
        <v>504.86714806890001</v>
      </c>
      <c r="AE51" s="4">
        <v>540</v>
      </c>
      <c r="AF51" s="28">
        <v>0.93493916309055558</v>
      </c>
      <c r="AG51" s="4">
        <v>1.1518939393939394</v>
      </c>
      <c r="AH51" s="4" t="s">
        <v>138</v>
      </c>
      <c r="AI51" s="4">
        <v>0</v>
      </c>
      <c r="AJ51" s="4">
        <f>IF(AI51&lt;&gt;0,COUNTIF(Capacitors!A:A,L51),0)</f>
        <v>0</v>
      </c>
      <c r="AK51" s="4">
        <v>1.1518939393939394</v>
      </c>
      <c r="AL51" s="4" t="s">
        <v>139</v>
      </c>
      <c r="AM51" s="29">
        <f>Assumptions!H$11+Assumptions!H$12+Assumptions!H$13</f>
        <v>228000</v>
      </c>
      <c r="AN51" s="29">
        <f>IFERROR(IF(C51="RelayElectromechanical",Assumptions!H$10,0),Assumptions!H$10)+IFERROR(IF(M51="RelayElectromechanical",Assumptions!H$10,0),Assumptions!H$10)</f>
        <v>120000</v>
      </c>
      <c r="AO51" s="30">
        <f>J51*Assumptions!$H$5</f>
        <v>304000</v>
      </c>
      <c r="AP51" s="30">
        <f>(AI51*5280*Assumptions!$H$6)+(AK51*5280*Assumptions!$H$7)+(AJ51*Assumptions!H$22)</f>
        <v>371789.89545454545</v>
      </c>
      <c r="AQ51" s="29">
        <f t="shared" si="2"/>
        <v>0</v>
      </c>
      <c r="AR51" s="29">
        <f>IF(AL51="Group 4: Requires multiple FLISR ties", Assumptions!$H$9,0)</f>
        <v>445660.98560000001</v>
      </c>
      <c r="AS51" s="36"/>
      <c r="AT51" s="36"/>
      <c r="AU51" s="30">
        <f t="shared" si="3"/>
        <v>1469450.8810545455</v>
      </c>
      <c r="AV51" s="31"/>
      <c r="AW51" s="32"/>
    </row>
    <row r="52" spans="1:49" x14ac:dyDescent="0.25">
      <c r="A52" s="4" t="s">
        <v>57</v>
      </c>
      <c r="B52" s="4">
        <v>13042</v>
      </c>
      <c r="C52" s="4" t="s">
        <v>857</v>
      </c>
      <c r="D52" s="4" t="s">
        <v>97</v>
      </c>
      <c r="E52" s="4">
        <v>1455</v>
      </c>
      <c r="F52" s="4">
        <v>329</v>
      </c>
      <c r="G52" s="4">
        <f t="shared" si="0"/>
        <v>1126</v>
      </c>
      <c r="H52" s="4">
        <v>3.2194000000000003</v>
      </c>
      <c r="I52" s="4">
        <f>3</f>
        <v>3</v>
      </c>
      <c r="J52" s="4">
        <f>CEILING(G52/Assumptions!$H$4,1)</f>
        <v>4</v>
      </c>
      <c r="K52" s="4" t="s">
        <v>83</v>
      </c>
      <c r="L52" s="4">
        <v>13159</v>
      </c>
      <c r="M52" s="4" t="s">
        <v>858</v>
      </c>
      <c r="N52" s="4" t="s">
        <v>98</v>
      </c>
      <c r="O52" s="4">
        <v>49</v>
      </c>
      <c r="P52" s="4" t="s">
        <v>26</v>
      </c>
      <c r="Q52" s="4">
        <v>2</v>
      </c>
      <c r="R52" s="4" t="s">
        <v>29</v>
      </c>
      <c r="S52" s="4" t="str">
        <f>IF(AL52="Group 3: Requires transformer upgrade",CONCATENATE(K52, " transformer upgrade"), IF(AND(AL52="Group 4: Requires multiple FLISR ties",U52&lt;=Assumptions!H$39),CONCATENATE(K52, " transformer upgrade"), "No transformer upgrade"))</f>
        <v>No transformer upgrade</v>
      </c>
      <c r="T52" s="4">
        <v>37.299999999999997</v>
      </c>
      <c r="U52" s="4">
        <v>8.2315268335715501</v>
      </c>
      <c r="V52" s="4">
        <v>0</v>
      </c>
      <c r="W52" s="4">
        <v>0</v>
      </c>
      <c r="X52" s="28">
        <v>1.4490865755087097</v>
      </c>
      <c r="Y52" s="4" t="s">
        <v>143</v>
      </c>
      <c r="Z52" s="4">
        <v>449.21683840769998</v>
      </c>
      <c r="AA52" s="28">
        <v>0.8522307318511112</v>
      </c>
      <c r="AB52" s="4" t="s">
        <v>137</v>
      </c>
      <c r="AC52" s="4">
        <f t="shared" si="1"/>
        <v>10.521690178063356</v>
      </c>
      <c r="AD52" s="4">
        <v>460.20459519960002</v>
      </c>
      <c r="AE52" s="4">
        <v>540</v>
      </c>
      <c r="AF52" s="4">
        <v>0.8522307318511112</v>
      </c>
      <c r="AG52" s="4">
        <v>0.72310606060606064</v>
      </c>
      <c r="AH52" s="4" t="s">
        <v>146</v>
      </c>
      <c r="AI52" s="4">
        <v>0.33352272727272725</v>
      </c>
      <c r="AJ52" s="4">
        <f>IF(AI52&lt;&gt;0,COUNTIF(Capacitors!A:A,L52),0)</f>
        <v>0</v>
      </c>
      <c r="AK52" s="4">
        <v>0.38958333333333334</v>
      </c>
      <c r="AL52" s="4" t="s">
        <v>149</v>
      </c>
      <c r="AM52" s="29">
        <f>Assumptions!H$11+Assumptions!H$12+Assumptions!H$13</f>
        <v>228000</v>
      </c>
      <c r="AN52" s="29">
        <f>IFERROR(IF(C52="RelayElectromechanical",Assumptions!H$10,0),Assumptions!H$10)+IFERROR(IF(M52="RelayElectromechanical",Assumptions!H$10,0),Assumptions!H$10)</f>
        <v>120000</v>
      </c>
      <c r="AO52" s="30">
        <f>J52*Assumptions!$H$5</f>
        <v>304000</v>
      </c>
      <c r="AP52" s="30">
        <f>(AI52*5280*Assumptions!$H$6)+(AK52*5280*Assumptions!$H$7)+(AJ52*Assumptions!H$22)</f>
        <v>220620.87199999997</v>
      </c>
      <c r="AQ52" s="29">
        <f t="shared" si="2"/>
        <v>0</v>
      </c>
      <c r="AR52" s="29">
        <f>IF(AL52="Group 4: Requires multiple FLISR ties", Assumptions!$H$9,0)</f>
        <v>0</v>
      </c>
      <c r="AS52" s="36"/>
      <c r="AT52" s="36"/>
      <c r="AU52" s="30">
        <f t="shared" si="3"/>
        <v>872620.87199999997</v>
      </c>
      <c r="AV52" s="31"/>
      <c r="AW52" s="32"/>
    </row>
    <row r="53" spans="1:49" x14ac:dyDescent="0.25">
      <c r="A53" s="4" t="s">
        <v>110</v>
      </c>
      <c r="B53" s="4">
        <v>13947</v>
      </c>
      <c r="C53" s="4" t="s">
        <v>858</v>
      </c>
      <c r="D53" s="4" t="s">
        <v>111</v>
      </c>
      <c r="E53" s="4">
        <v>1306</v>
      </c>
      <c r="F53" s="4">
        <v>481</v>
      </c>
      <c r="G53" s="4">
        <f t="shared" si="0"/>
        <v>825</v>
      </c>
      <c r="H53" s="4">
        <v>2.2894000000000001</v>
      </c>
      <c r="I53" s="4">
        <f>3</f>
        <v>3</v>
      </c>
      <c r="J53" s="4">
        <f>CEILING(G53/Assumptions!$H$4,1)</f>
        <v>3</v>
      </c>
      <c r="K53" s="4" t="s">
        <v>83</v>
      </c>
      <c r="L53" s="4">
        <v>13159</v>
      </c>
      <c r="M53" s="4" t="s">
        <v>858</v>
      </c>
      <c r="N53" s="4">
        <v>10441838</v>
      </c>
      <c r="O53" s="4">
        <v>24</v>
      </c>
      <c r="P53" s="4" t="s">
        <v>26</v>
      </c>
      <c r="Q53" s="4">
        <v>1</v>
      </c>
      <c r="R53" s="4" t="s">
        <v>29</v>
      </c>
      <c r="S53" s="4" t="str">
        <f>IF(AL53="Group 3: Requires transformer upgrade",CONCATENATE(K53, " transformer upgrade"), IF(AND(AL53="Group 4: Requires multiple FLISR ties",U53&lt;=Assumptions!H$39),CONCATENATE(K53, " transformer upgrade"), "No transformer upgrade"))</f>
        <v>No transformer upgrade</v>
      </c>
      <c r="T53" s="4">
        <v>37.299999999999997</v>
      </c>
      <c r="U53" s="4">
        <v>8.2315268335715501</v>
      </c>
      <c r="V53" s="4">
        <v>0</v>
      </c>
      <c r="W53" s="4">
        <v>0</v>
      </c>
      <c r="X53" s="28">
        <v>1.3743522872574194</v>
      </c>
      <c r="Y53" s="4" t="s">
        <v>143</v>
      </c>
      <c r="Z53" s="4">
        <v>426.04920904980003</v>
      </c>
      <c r="AA53" s="28">
        <v>0.81362937210277786</v>
      </c>
      <c r="AB53" s="4" t="s">
        <v>137</v>
      </c>
      <c r="AC53" s="4">
        <f t="shared" si="1"/>
        <v>10.045115545696206</v>
      </c>
      <c r="AD53" s="4">
        <v>439.35986093550002</v>
      </c>
      <c r="AE53" s="4">
        <v>540</v>
      </c>
      <c r="AF53" s="4">
        <v>0.81362937210277786</v>
      </c>
      <c r="AG53" s="4">
        <v>0.33352272727272725</v>
      </c>
      <c r="AH53" s="4" t="s">
        <v>146</v>
      </c>
      <c r="AI53" s="4">
        <v>0.33352272727272725</v>
      </c>
      <c r="AJ53" s="4">
        <f>IF(AI53&lt;&gt;0,COUNTIF(Capacitors!A:A,L53),0)</f>
        <v>0</v>
      </c>
      <c r="AK53" s="4">
        <v>0</v>
      </c>
      <c r="AL53" s="4" t="s">
        <v>149</v>
      </c>
      <c r="AM53" s="29">
        <f>Assumptions!H$11+Assumptions!H$12+Assumptions!H$13</f>
        <v>228000</v>
      </c>
      <c r="AN53" s="29">
        <f>IFERROR(IF(C53="RelayElectromechanical",Assumptions!H$10,0),Assumptions!H$10)+IFERROR(IF(M53="RelayElectromechanical",Assumptions!H$10,0),Assumptions!H$10)</f>
        <v>240000</v>
      </c>
      <c r="AO53" s="30">
        <f>J53*Assumptions!$H$5</f>
        <v>228000</v>
      </c>
      <c r="AP53" s="30">
        <f>(AI53*5280*Assumptions!$H$6)+(AK53*5280*Assumptions!$H$7)+(AJ53*Assumptions!H$22)</f>
        <v>94877.396999999983</v>
      </c>
      <c r="AQ53" s="29">
        <f t="shared" si="2"/>
        <v>0</v>
      </c>
      <c r="AR53" s="29">
        <f>IF(AL53="Group 4: Requires multiple FLISR ties", Assumptions!$H$9,0)</f>
        <v>0</v>
      </c>
      <c r="AS53" s="36"/>
      <c r="AT53" s="36"/>
      <c r="AU53" s="30">
        <f t="shared" si="3"/>
        <v>790877.397</v>
      </c>
      <c r="AV53" s="31"/>
      <c r="AW53" s="32"/>
    </row>
    <row r="54" spans="1:49" x14ac:dyDescent="0.25">
      <c r="A54" s="4" t="s">
        <v>623</v>
      </c>
      <c r="B54" s="4">
        <v>13737</v>
      </c>
      <c r="C54" s="4" t="s">
        <v>857</v>
      </c>
      <c r="D54" s="4" t="s">
        <v>634</v>
      </c>
      <c r="E54" s="4">
        <v>849</v>
      </c>
      <c r="F54" s="4">
        <v>303</v>
      </c>
      <c r="G54" s="4">
        <f t="shared" si="0"/>
        <v>546</v>
      </c>
      <c r="H54" s="4">
        <v>2.6358999999999999</v>
      </c>
      <c r="I54" s="4">
        <f>3</f>
        <v>3</v>
      </c>
      <c r="J54" s="4">
        <f>CEILING(G54/Assumptions!$H$4,1)</f>
        <v>2</v>
      </c>
      <c r="K54" s="4" t="s">
        <v>601</v>
      </c>
      <c r="L54" s="4">
        <v>13161</v>
      </c>
      <c r="M54" s="4" t="s">
        <v>857</v>
      </c>
      <c r="N54" s="4" t="s">
        <v>635</v>
      </c>
      <c r="O54" s="4">
        <v>201</v>
      </c>
      <c r="P54" s="4" t="s">
        <v>496</v>
      </c>
      <c r="Q54" s="4">
        <v>3</v>
      </c>
      <c r="R54" s="4" t="s">
        <v>29</v>
      </c>
      <c r="S54" s="4" t="str">
        <f>IF(AL54="Group 3: Requires transformer upgrade",CONCATENATE(K54, " transformer upgrade"), IF(AND(AL54="Group 4: Requires multiple FLISR ties",U54&lt;=Assumptions!H$39),CONCATENATE(K54, " transformer upgrade"), "No transformer upgrade"))</f>
        <v>No transformer upgrade</v>
      </c>
      <c r="T54" s="4">
        <v>28</v>
      </c>
      <c r="U54" s="4">
        <v>8.9482032190976817</v>
      </c>
      <c r="V54" s="4">
        <v>0</v>
      </c>
      <c r="W54" s="4">
        <v>0</v>
      </c>
      <c r="X54" s="28">
        <v>0.85751191187515152</v>
      </c>
      <c r="Y54" s="4" t="s">
        <v>141</v>
      </c>
      <c r="Z54" s="4">
        <v>141.48946545940001</v>
      </c>
      <c r="AA54" s="28">
        <v>0.85751191185696973</v>
      </c>
      <c r="AB54" s="4" t="s">
        <v>141</v>
      </c>
      <c r="AC54" s="4">
        <f t="shared" si="1"/>
        <v>3.234883646362452</v>
      </c>
      <c r="AD54" s="4">
        <v>141.48946545640001</v>
      </c>
      <c r="AE54" s="4">
        <v>165</v>
      </c>
      <c r="AF54" s="4">
        <v>0.85751191185696973</v>
      </c>
      <c r="AG54" s="4">
        <v>0</v>
      </c>
      <c r="AH54" s="4" t="s">
        <v>138</v>
      </c>
      <c r="AI54" s="4">
        <v>0</v>
      </c>
      <c r="AJ54" s="4">
        <f>IF(AI54&lt;&gt;0,COUNTIF(Capacitors!A:A,L54),0)</f>
        <v>0</v>
      </c>
      <c r="AK54" s="4">
        <v>0</v>
      </c>
      <c r="AL54" s="4" t="s">
        <v>856</v>
      </c>
      <c r="AM54" s="29">
        <f>Assumptions!H$11+Assumptions!H$12+Assumptions!H$13</f>
        <v>228000</v>
      </c>
      <c r="AN54" s="29">
        <f>IFERROR(IF(C54="RelayElectromechanical",Assumptions!H$10,0),Assumptions!H$10)+IFERROR(IF(M54="RelayElectromechanical",Assumptions!H$10,0),Assumptions!H$10)</f>
        <v>0</v>
      </c>
      <c r="AO54" s="30">
        <f>J54*Assumptions!$H$5</f>
        <v>152000</v>
      </c>
      <c r="AP54" s="30">
        <f>(AI54*5280*Assumptions!$H$6)+(AK54*5280*Assumptions!$H$7)+(AJ54*Assumptions!H$22)</f>
        <v>0</v>
      </c>
      <c r="AQ54" s="29">
        <f t="shared" si="2"/>
        <v>0</v>
      </c>
      <c r="AR54" s="29">
        <f>IF(AL54="Group 4: Requires multiple FLISR ties", Assumptions!$H$9,0)</f>
        <v>0</v>
      </c>
      <c r="AS54" s="36"/>
      <c r="AT54" s="36"/>
      <c r="AU54" s="30">
        <f t="shared" si="3"/>
        <v>380000</v>
      </c>
      <c r="AV54" s="31"/>
      <c r="AW54" s="32"/>
    </row>
    <row r="55" spans="1:49" x14ac:dyDescent="0.25">
      <c r="A55" s="4" t="s">
        <v>612</v>
      </c>
      <c r="B55" s="4">
        <v>13072</v>
      </c>
      <c r="C55" s="4" t="s">
        <v>857</v>
      </c>
      <c r="D55" s="4" t="s">
        <v>613</v>
      </c>
      <c r="E55" s="4">
        <v>751</v>
      </c>
      <c r="F55" s="4">
        <v>352</v>
      </c>
      <c r="G55" s="4">
        <f t="shared" si="0"/>
        <v>399</v>
      </c>
      <c r="H55" s="4">
        <v>3.2071000000000005</v>
      </c>
      <c r="I55" s="4">
        <f>3</f>
        <v>3</v>
      </c>
      <c r="J55" s="4">
        <f>CEILING(G55/Assumptions!$H$4,1)</f>
        <v>2</v>
      </c>
      <c r="K55" s="4" t="s">
        <v>546</v>
      </c>
      <c r="L55" s="4">
        <v>13162</v>
      </c>
      <c r="M55" s="4" t="s">
        <v>857</v>
      </c>
      <c r="N55" s="4" t="s">
        <v>614</v>
      </c>
      <c r="O55" s="4">
        <v>281</v>
      </c>
      <c r="P55" s="4" t="s">
        <v>496</v>
      </c>
      <c r="Q55" s="4">
        <v>2</v>
      </c>
      <c r="R55" s="4" t="s">
        <v>29</v>
      </c>
      <c r="S55" s="4" t="str">
        <f>IF(AL55="Group 3: Requires transformer upgrade",CONCATENATE(K55, " transformer upgrade"), IF(AND(AL55="Group 4: Requires multiple FLISR ties",U55&lt;=Assumptions!H$39),CONCATENATE(K55, " transformer upgrade"), "No transformer upgrade"))</f>
        <v>No transformer upgrade</v>
      </c>
      <c r="T55" s="4">
        <v>28</v>
      </c>
      <c r="U55" s="4">
        <v>5.4455807939995964</v>
      </c>
      <c r="V55" s="4">
        <v>0</v>
      </c>
      <c r="W55" s="4">
        <v>0</v>
      </c>
      <c r="X55" s="28">
        <v>1.5363763017933332</v>
      </c>
      <c r="Y55" s="4" t="s">
        <v>141</v>
      </c>
      <c r="Z55" s="4">
        <v>253.50208979589999</v>
      </c>
      <c r="AA55" s="28">
        <v>0.88197206221203706</v>
      </c>
      <c r="AB55" s="4" t="s">
        <v>137</v>
      </c>
      <c r="AC55" s="4">
        <f t="shared" si="1"/>
        <v>10.888878372346593</v>
      </c>
      <c r="AD55" s="4">
        <v>476.2649135945</v>
      </c>
      <c r="AE55" s="4">
        <v>540</v>
      </c>
      <c r="AF55" s="4">
        <v>0.88197206221203706</v>
      </c>
      <c r="AG55" s="4">
        <v>0.67821969696969697</v>
      </c>
      <c r="AH55" s="4" t="s">
        <v>146</v>
      </c>
      <c r="AI55" s="4">
        <v>0.63238636363636369</v>
      </c>
      <c r="AJ55" s="4">
        <f>IF(AI55&lt;&gt;0,COUNTIF(Capacitors!A:A,L55),0)</f>
        <v>0</v>
      </c>
      <c r="AK55" s="4">
        <v>4.583333333333333E-2</v>
      </c>
      <c r="AL55" s="4" t="s">
        <v>149</v>
      </c>
      <c r="AM55" s="29">
        <f>Assumptions!H$11+Assumptions!H$12+Assumptions!H$13</f>
        <v>228000</v>
      </c>
      <c r="AN55" s="29">
        <f>IFERROR(IF(C55="RelayElectromechanical",Assumptions!H$10,0),Assumptions!H$10)+IFERROR(IF(M55="RelayElectromechanical",Assumptions!H$10,0),Assumptions!H$10)</f>
        <v>0</v>
      </c>
      <c r="AO55" s="30">
        <f>J55*Assumptions!$H$5</f>
        <v>152000</v>
      </c>
      <c r="AP55" s="30">
        <f>(AI55*5280*Assumptions!$H$6)+(AK55*5280*Assumptions!$H$7)+(AJ55*Assumptions!H$22)</f>
        <v>194688.65300000002</v>
      </c>
      <c r="AQ55" s="29">
        <f t="shared" si="2"/>
        <v>0</v>
      </c>
      <c r="AR55" s="29">
        <f>IF(AL55="Group 4: Requires multiple FLISR ties", Assumptions!$H$9,0)</f>
        <v>0</v>
      </c>
      <c r="AS55" s="36"/>
      <c r="AT55" s="36"/>
      <c r="AU55" s="30">
        <f t="shared" si="3"/>
        <v>574688.65300000005</v>
      </c>
      <c r="AV55" s="31"/>
      <c r="AW55" s="32"/>
    </row>
    <row r="56" spans="1:49" x14ac:dyDescent="0.25">
      <c r="A56" s="4" t="s">
        <v>599</v>
      </c>
      <c r="B56" s="4">
        <v>13754</v>
      </c>
      <c r="C56" s="4" t="s">
        <v>857</v>
      </c>
      <c r="D56" s="4" t="s">
        <v>600</v>
      </c>
      <c r="E56" s="4">
        <v>1527</v>
      </c>
      <c r="F56" s="4">
        <v>329</v>
      </c>
      <c r="G56" s="4">
        <f t="shared" si="0"/>
        <v>1198</v>
      </c>
      <c r="H56" s="4">
        <v>5.4977999999999989</v>
      </c>
      <c r="I56" s="4">
        <f>3</f>
        <v>3</v>
      </c>
      <c r="J56" s="4">
        <f>CEILING(G56/Assumptions!$H$4,1)</f>
        <v>4</v>
      </c>
      <c r="K56" s="4" t="s">
        <v>601</v>
      </c>
      <c r="L56" s="4">
        <v>13164</v>
      </c>
      <c r="M56" s="4" t="s">
        <v>857</v>
      </c>
      <c r="N56" s="4" t="s">
        <v>602</v>
      </c>
      <c r="O56" s="4">
        <v>93</v>
      </c>
      <c r="P56" s="4" t="s">
        <v>496</v>
      </c>
      <c r="Q56" s="4">
        <v>1</v>
      </c>
      <c r="R56" s="4" t="s">
        <v>29</v>
      </c>
      <c r="S56" s="4" t="str">
        <f>IF(AL56="Group 3: Requires transformer upgrade",CONCATENATE(K56, " transformer upgrade"), IF(AND(AL56="Group 4: Requires multiple FLISR ties",U56&lt;=Assumptions!H$39),CONCATENATE(K56, " transformer upgrade"), "No transformer upgrade"))</f>
        <v>No transformer upgrade</v>
      </c>
      <c r="T56" s="4">
        <v>28</v>
      </c>
      <c r="U56" s="4">
        <v>8.9482032190976817</v>
      </c>
      <c r="V56" s="4">
        <v>0</v>
      </c>
      <c r="W56" s="4">
        <v>0</v>
      </c>
      <c r="X56" s="28">
        <v>0.95044882352941173</v>
      </c>
      <c r="Y56" s="4" t="s">
        <v>530</v>
      </c>
      <c r="Z56" s="4">
        <v>484.72890000000001</v>
      </c>
      <c r="AA56" s="28">
        <v>0.8976439399340741</v>
      </c>
      <c r="AB56" s="4" t="s">
        <v>137</v>
      </c>
      <c r="AC56" s="4">
        <f t="shared" si="1"/>
        <v>11.082364286122084</v>
      </c>
      <c r="AD56" s="4">
        <v>484.72772756440003</v>
      </c>
      <c r="AE56" s="4">
        <v>540</v>
      </c>
      <c r="AF56" s="4">
        <v>0.8976439399340741</v>
      </c>
      <c r="AG56" s="4">
        <v>0.1053030303030303</v>
      </c>
      <c r="AH56" s="4" t="s">
        <v>146</v>
      </c>
      <c r="AI56" s="4">
        <v>0.1053030303030303</v>
      </c>
      <c r="AJ56" s="4">
        <f>IF(AI56&lt;&gt;0,COUNTIF(Capacitors!A:A,L56),0)</f>
        <v>0</v>
      </c>
      <c r="AK56" s="4">
        <v>0</v>
      </c>
      <c r="AL56" s="4" t="s">
        <v>149</v>
      </c>
      <c r="AM56" s="29">
        <f>Assumptions!H$11+Assumptions!H$12+Assumptions!H$13</f>
        <v>228000</v>
      </c>
      <c r="AN56" s="29">
        <f>IFERROR(IF(C56="RelayElectromechanical",Assumptions!H$10,0),Assumptions!H$10)+IFERROR(IF(M56="RelayElectromechanical",Assumptions!H$10,0),Assumptions!H$10)</f>
        <v>0</v>
      </c>
      <c r="AO56" s="30">
        <f>J56*Assumptions!$H$5</f>
        <v>304000</v>
      </c>
      <c r="AP56" s="30">
        <f>(AI56*5280*Assumptions!$H$6)+(AK56*5280*Assumptions!$H$7)+(AJ56*Assumptions!H$22)</f>
        <v>29955.611999999997</v>
      </c>
      <c r="AQ56" s="29">
        <f t="shared" si="2"/>
        <v>0</v>
      </c>
      <c r="AR56" s="29">
        <f>IF(AL56="Group 4: Requires multiple FLISR ties", Assumptions!$H$9,0)</f>
        <v>0</v>
      </c>
      <c r="AS56" s="36"/>
      <c r="AT56" s="36"/>
      <c r="AU56" s="30">
        <f t="shared" si="3"/>
        <v>561955.61199999996</v>
      </c>
      <c r="AV56" s="31"/>
      <c r="AW56" s="32"/>
    </row>
    <row r="57" spans="1:49" x14ac:dyDescent="0.25">
      <c r="A57" s="4" t="s">
        <v>193</v>
      </c>
      <c r="B57" s="4">
        <v>14355</v>
      </c>
      <c r="C57" s="4" t="s">
        <v>857</v>
      </c>
      <c r="D57" s="4" t="s">
        <v>194</v>
      </c>
      <c r="E57" s="4">
        <v>2768</v>
      </c>
      <c r="F57" s="4">
        <v>403</v>
      </c>
      <c r="G57" s="4">
        <f t="shared" si="0"/>
        <v>2365</v>
      </c>
      <c r="H57" s="4">
        <v>6.6621999999999995</v>
      </c>
      <c r="I57" s="4">
        <f>3</f>
        <v>3</v>
      </c>
      <c r="J57" s="4">
        <f>CEILING(G57/Assumptions!$H$4,1)</f>
        <v>7</v>
      </c>
      <c r="K57" s="4" t="s">
        <v>173</v>
      </c>
      <c r="L57" s="4">
        <v>13169</v>
      </c>
      <c r="M57" s="4" t="s">
        <v>857</v>
      </c>
      <c r="N57" s="4" t="s">
        <v>195</v>
      </c>
      <c r="O57" s="4">
        <v>73</v>
      </c>
      <c r="P57" s="4" t="s">
        <v>177</v>
      </c>
      <c r="Q57" s="4">
        <v>2</v>
      </c>
      <c r="R57" s="4" t="s">
        <v>791</v>
      </c>
      <c r="S57" s="4" t="str">
        <f>IF(AL57="Group 3: Requires transformer upgrade",CONCATENATE(K57, " transformer upgrade"), IF(AND(AL57="Group 4: Requires multiple FLISR ties",U57&lt;=Assumptions!H$39),CONCATENATE(K57, " transformer upgrade"), "No transformer upgrade"))</f>
        <v>No transformer upgrade</v>
      </c>
      <c r="T57" s="4">
        <v>28</v>
      </c>
      <c r="U57" s="4">
        <v>2.0961409423229043</v>
      </c>
      <c r="V57" s="4">
        <v>0</v>
      </c>
      <c r="W57" s="4">
        <v>0</v>
      </c>
      <c r="X57" s="28">
        <v>1.581261743225</v>
      </c>
      <c r="Y57" s="4" t="s">
        <v>151</v>
      </c>
      <c r="Z57" s="4">
        <v>360.52767745530002</v>
      </c>
      <c r="AA57" s="28">
        <v>1.2151939141720369</v>
      </c>
      <c r="AB57" s="4" t="s">
        <v>137</v>
      </c>
      <c r="AC57" s="4">
        <f t="shared" si="1"/>
        <v>15.002854735611722</v>
      </c>
      <c r="AD57" s="4">
        <v>656.20471365289995</v>
      </c>
      <c r="AE57" s="4">
        <v>540</v>
      </c>
      <c r="AF57" s="28">
        <v>1.2151939141720369</v>
      </c>
      <c r="AG57" s="4">
        <v>0.99053030303030298</v>
      </c>
      <c r="AH57" s="4" t="s">
        <v>138</v>
      </c>
      <c r="AI57" s="4">
        <v>0.34393939393939393</v>
      </c>
      <c r="AJ57" s="4">
        <f>IF(AI57&lt;&gt;0,COUNTIF(Capacitors!A:A,L57),0)</f>
        <v>0</v>
      </c>
      <c r="AK57" s="4">
        <v>0.64659090909090911</v>
      </c>
      <c r="AL57" s="4" t="s">
        <v>139</v>
      </c>
      <c r="AM57" s="29">
        <f>Assumptions!H$11+Assumptions!H$12+Assumptions!H$13</f>
        <v>228000</v>
      </c>
      <c r="AN57" s="29">
        <f>IFERROR(IF(C57="RelayElectromechanical",Assumptions!H$10,0),Assumptions!H$10)+IFERROR(IF(M57="RelayElectromechanical",Assumptions!H$10,0),Assumptions!H$10)</f>
        <v>0</v>
      </c>
      <c r="AO57" s="30">
        <f>J57*Assumptions!$H$5</f>
        <v>532000</v>
      </c>
      <c r="AP57" s="30">
        <f>(AI57*5280*Assumptions!$H$6)+(AK57*5280*Assumptions!$H$7)+(AJ57*Assumptions!H$22)</f>
        <v>306536.90018181817</v>
      </c>
      <c r="AQ57" s="29">
        <f t="shared" si="2"/>
        <v>0</v>
      </c>
      <c r="AR57" s="29">
        <f>IF(AL57="Group 4: Requires multiple FLISR ties", Assumptions!$H$9,0)</f>
        <v>445660.98560000001</v>
      </c>
      <c r="AS57" s="36"/>
      <c r="AT57" s="36"/>
      <c r="AU57" s="30">
        <f t="shared" si="3"/>
        <v>1512197.8857818183</v>
      </c>
      <c r="AV57" s="31"/>
      <c r="AW57" s="32"/>
    </row>
    <row r="58" spans="1:49" x14ac:dyDescent="0.25">
      <c r="A58" s="4" t="s">
        <v>184</v>
      </c>
      <c r="B58" s="4">
        <v>13712</v>
      </c>
      <c r="C58" s="4" t="s">
        <v>857</v>
      </c>
      <c r="D58" s="4" t="s">
        <v>252</v>
      </c>
      <c r="E58" s="4">
        <v>1136</v>
      </c>
      <c r="F58" s="4">
        <v>351</v>
      </c>
      <c r="G58" s="4">
        <f t="shared" si="0"/>
        <v>785</v>
      </c>
      <c r="H58" s="4">
        <v>3.5258000000000003</v>
      </c>
      <c r="I58" s="4">
        <f>3</f>
        <v>3</v>
      </c>
      <c r="J58" s="4">
        <f>CEILING(G58/Assumptions!$H$4,1)</f>
        <v>3</v>
      </c>
      <c r="K58" s="4" t="s">
        <v>173</v>
      </c>
      <c r="L58" s="4">
        <v>13171</v>
      </c>
      <c r="M58" s="4" t="s">
        <v>857</v>
      </c>
      <c r="N58" s="4" t="s">
        <v>253</v>
      </c>
      <c r="O58" s="4">
        <v>172</v>
      </c>
      <c r="P58" s="4" t="s">
        <v>177</v>
      </c>
      <c r="Q58" s="4">
        <v>2</v>
      </c>
      <c r="R58" s="4" t="s">
        <v>791</v>
      </c>
      <c r="S58" s="4" t="str">
        <f>IF(AL58="Group 3: Requires transformer upgrade",CONCATENATE(K58, " transformer upgrade"), IF(AND(AL58="Group 4: Requires multiple FLISR ties",U58&lt;=Assumptions!H$39),CONCATENATE(K58, " transformer upgrade"), "No transformer upgrade"))</f>
        <v>No transformer upgrade</v>
      </c>
      <c r="T58" s="4">
        <v>28</v>
      </c>
      <c r="U58" s="4">
        <v>2.0961409423229043</v>
      </c>
      <c r="V58" s="4">
        <v>0</v>
      </c>
      <c r="W58" s="4">
        <v>0</v>
      </c>
      <c r="X58" s="28">
        <v>1.2118303323285184</v>
      </c>
      <c r="Y58" s="4" t="s">
        <v>137</v>
      </c>
      <c r="Z58" s="4">
        <v>654.38837945739999</v>
      </c>
      <c r="AA58" s="28">
        <v>1.2118303323285184</v>
      </c>
      <c r="AB58" s="4" t="s">
        <v>137</v>
      </c>
      <c r="AC58" s="4">
        <f t="shared" si="1"/>
        <v>14.961327758557994</v>
      </c>
      <c r="AD58" s="4">
        <v>654.38837945739999</v>
      </c>
      <c r="AE58" s="4">
        <v>540</v>
      </c>
      <c r="AF58" s="28">
        <v>1.2118303323285184</v>
      </c>
      <c r="AG58" s="4">
        <v>0</v>
      </c>
      <c r="AH58" s="4" t="s">
        <v>138</v>
      </c>
      <c r="AI58" s="4">
        <v>0</v>
      </c>
      <c r="AJ58" s="4">
        <f>IF(AI58&lt;&gt;0,COUNTIF(Capacitors!A:A,L58),0)</f>
        <v>0</v>
      </c>
      <c r="AK58" s="4">
        <v>0</v>
      </c>
      <c r="AL58" s="4" t="s">
        <v>139</v>
      </c>
      <c r="AM58" s="29">
        <f>Assumptions!H$11+Assumptions!H$12+Assumptions!H$13</f>
        <v>228000</v>
      </c>
      <c r="AN58" s="29">
        <f>IFERROR(IF(C58="RelayElectromechanical",Assumptions!H$10,0),Assumptions!H$10)+IFERROR(IF(M58="RelayElectromechanical",Assumptions!H$10,0),Assumptions!H$10)</f>
        <v>0</v>
      </c>
      <c r="AO58" s="30">
        <f>J58*Assumptions!$H$5</f>
        <v>228000</v>
      </c>
      <c r="AP58" s="30">
        <f>(AI58*5280*Assumptions!$H$6)+(AK58*5280*Assumptions!$H$7)+(AJ58*Assumptions!H$22)</f>
        <v>0</v>
      </c>
      <c r="AQ58" s="29">
        <f t="shared" si="2"/>
        <v>0</v>
      </c>
      <c r="AR58" s="29">
        <f>IF(AL58="Group 4: Requires multiple FLISR ties", Assumptions!$H$9,0)</f>
        <v>445660.98560000001</v>
      </c>
      <c r="AS58" s="36"/>
      <c r="AT58" s="36"/>
      <c r="AU58" s="30">
        <f t="shared" si="3"/>
        <v>901660.98560000001</v>
      </c>
      <c r="AV58" s="31"/>
      <c r="AW58" s="32"/>
    </row>
    <row r="59" spans="1:49" x14ac:dyDescent="0.25">
      <c r="A59" s="4" t="s">
        <v>173</v>
      </c>
      <c r="B59" s="4">
        <v>13169</v>
      </c>
      <c r="C59" s="4" t="s">
        <v>857</v>
      </c>
      <c r="D59" s="4" t="s">
        <v>304</v>
      </c>
      <c r="E59" s="4">
        <v>1087</v>
      </c>
      <c r="F59" s="4">
        <v>305</v>
      </c>
      <c r="G59" s="4">
        <f t="shared" si="0"/>
        <v>782</v>
      </c>
      <c r="H59" s="4">
        <v>5.7856000000000005</v>
      </c>
      <c r="I59" s="4">
        <f>3</f>
        <v>3</v>
      </c>
      <c r="J59" s="4">
        <f>CEILING(G59/Assumptions!$H$4,1)</f>
        <v>3</v>
      </c>
      <c r="K59" s="4" t="s">
        <v>288</v>
      </c>
      <c r="L59" s="4">
        <v>13173</v>
      </c>
      <c r="M59" s="4" t="s">
        <v>857</v>
      </c>
      <c r="N59" s="4" t="s">
        <v>305</v>
      </c>
      <c r="O59" s="4">
        <v>291</v>
      </c>
      <c r="P59" s="4" t="s">
        <v>177</v>
      </c>
      <c r="Q59" s="4">
        <v>3</v>
      </c>
      <c r="R59" s="4" t="s">
        <v>791</v>
      </c>
      <c r="S59" s="4" t="str">
        <f>IF(AL59="Group 3: Requires transformer upgrade",CONCATENATE(K59, " transformer upgrade"), IF(AND(AL59="Group 4: Requires multiple FLISR ties",U59&lt;=Assumptions!H$39),CONCATENATE(K59, " transformer upgrade"), "No transformer upgrade"))</f>
        <v>No transformer upgrade</v>
      </c>
      <c r="T59" s="4">
        <v>28</v>
      </c>
      <c r="U59" s="4">
        <v>24.161290436201249</v>
      </c>
      <c r="V59" s="4">
        <v>0</v>
      </c>
      <c r="W59" s="4">
        <v>0</v>
      </c>
      <c r="X59" s="28">
        <v>1.2392460138772223</v>
      </c>
      <c r="Y59" s="4" t="s">
        <v>137</v>
      </c>
      <c r="Z59" s="4">
        <v>669.19284749370001</v>
      </c>
      <c r="AA59" s="28">
        <v>1.2385337287037037</v>
      </c>
      <c r="AB59" s="4" t="s">
        <v>137</v>
      </c>
      <c r="AC59" s="4">
        <f t="shared" si="1"/>
        <v>15.291009443178122</v>
      </c>
      <c r="AD59" s="4">
        <v>668.80821349999997</v>
      </c>
      <c r="AE59" s="4">
        <v>540</v>
      </c>
      <c r="AF59" s="28">
        <v>1.2385337287037037</v>
      </c>
      <c r="AG59" s="4">
        <v>0.9723484848484848</v>
      </c>
      <c r="AH59" s="4" t="s">
        <v>138</v>
      </c>
      <c r="AI59" s="4">
        <v>0</v>
      </c>
      <c r="AJ59" s="4">
        <f>IF(AI59&lt;&gt;0,COUNTIF(Capacitors!A:A,L59),0)</f>
        <v>0</v>
      </c>
      <c r="AK59" s="4">
        <v>0.9723484848484848</v>
      </c>
      <c r="AL59" s="4" t="s">
        <v>139</v>
      </c>
      <c r="AM59" s="29">
        <f>Assumptions!H$11+Assumptions!H$12+Assumptions!H$13</f>
        <v>228000</v>
      </c>
      <c r="AN59" s="29">
        <f>IFERROR(IF(C59="RelayElectromechanical",Assumptions!H$10,0),Assumptions!H$10)+IFERROR(IF(M59="RelayElectromechanical",Assumptions!H$10,0),Assumptions!H$10)</f>
        <v>0</v>
      </c>
      <c r="AO59" s="30">
        <f>J59*Assumptions!$H$5</f>
        <v>228000</v>
      </c>
      <c r="AP59" s="30">
        <f>(AI59*5280*Assumptions!$H$6)+(AK59*5280*Assumptions!$H$7)+(AJ59*Assumptions!H$22)</f>
        <v>313839.08636363636</v>
      </c>
      <c r="AQ59" s="29">
        <f t="shared" si="2"/>
        <v>0</v>
      </c>
      <c r="AR59" s="29">
        <f>IF(AL59="Group 4: Requires multiple FLISR ties", Assumptions!$H$9,0)</f>
        <v>445660.98560000001</v>
      </c>
      <c r="AS59" s="36"/>
      <c r="AT59" s="36"/>
      <c r="AU59" s="30">
        <f t="shared" si="3"/>
        <v>1215500.0719636364</v>
      </c>
      <c r="AV59" s="31"/>
      <c r="AW59" s="32"/>
    </row>
    <row r="60" spans="1:49" x14ac:dyDescent="0.25">
      <c r="A60" s="4" t="s">
        <v>37</v>
      </c>
      <c r="B60" s="4">
        <v>13022</v>
      </c>
      <c r="C60" s="4" t="s">
        <v>857</v>
      </c>
      <c r="D60" s="4" t="s">
        <v>114</v>
      </c>
      <c r="E60" s="4">
        <v>820</v>
      </c>
      <c r="F60" s="4">
        <v>342</v>
      </c>
      <c r="G60" s="4">
        <f t="shared" si="0"/>
        <v>478</v>
      </c>
      <c r="H60" s="4">
        <v>1.7623</v>
      </c>
      <c r="I60" s="4">
        <f>3</f>
        <v>3</v>
      </c>
      <c r="J60" s="4">
        <f>CEILING(G60/Assumptions!$H$4,1)</f>
        <v>2</v>
      </c>
      <c r="K60" s="4" t="s">
        <v>65</v>
      </c>
      <c r="L60" s="4">
        <v>13187</v>
      </c>
      <c r="M60" s="4" t="s">
        <v>857</v>
      </c>
      <c r="N60" s="4">
        <v>60126787</v>
      </c>
      <c r="O60" s="4">
        <v>129</v>
      </c>
      <c r="P60" s="4" t="s">
        <v>26</v>
      </c>
      <c r="Q60" s="4">
        <v>1</v>
      </c>
      <c r="R60" s="4" t="s">
        <v>29</v>
      </c>
      <c r="S60" s="4" t="str">
        <f>IF(AL60="Group 3: Requires transformer upgrade",CONCATENATE(K60, " transformer upgrade"), IF(AND(AL60="Group 4: Requires multiple FLISR ties",U60&lt;=Assumptions!H$39),CONCATENATE(K60, " transformer upgrade"), "No transformer upgrade"))</f>
        <v>No transformer upgrade</v>
      </c>
      <c r="T60" s="4">
        <v>28</v>
      </c>
      <c r="U60" s="4">
        <v>4.8968670981617777</v>
      </c>
      <c r="V60" s="4">
        <v>0</v>
      </c>
      <c r="W60" s="4">
        <v>0</v>
      </c>
      <c r="X60" s="28">
        <v>0.79892259979439029</v>
      </c>
      <c r="Y60" s="4" t="s">
        <v>144</v>
      </c>
      <c r="Z60" s="4">
        <v>327.55826591570002</v>
      </c>
      <c r="AA60" s="28">
        <v>0.79892258136390248</v>
      </c>
      <c r="AB60" s="4" t="s">
        <v>144</v>
      </c>
      <c r="AC60" s="4">
        <f t="shared" si="1"/>
        <v>7.4889876061031755</v>
      </c>
      <c r="AD60" s="4">
        <v>327.55825835920001</v>
      </c>
      <c r="AE60" s="4">
        <v>410</v>
      </c>
      <c r="AF60" s="4">
        <v>0.79892258136390248</v>
      </c>
      <c r="AG60" s="4">
        <v>0</v>
      </c>
      <c r="AH60" s="4" t="s">
        <v>138</v>
      </c>
      <c r="AI60" s="4">
        <v>0</v>
      </c>
      <c r="AJ60" s="4">
        <f>IF(AI60&lt;&gt;0,COUNTIF(Capacitors!A:A,L60),0)</f>
        <v>0</v>
      </c>
      <c r="AK60" s="4">
        <v>0</v>
      </c>
      <c r="AL60" s="4" t="s">
        <v>856</v>
      </c>
      <c r="AM60" s="29">
        <f>Assumptions!H$11+Assumptions!H$12+Assumptions!H$13</f>
        <v>228000</v>
      </c>
      <c r="AN60" s="29">
        <f>IFERROR(IF(C60="RelayElectromechanical",Assumptions!H$10,0),Assumptions!H$10)+IFERROR(IF(M60="RelayElectromechanical",Assumptions!H$10,0),Assumptions!H$10)</f>
        <v>0</v>
      </c>
      <c r="AO60" s="30">
        <f>J60*Assumptions!$H$5</f>
        <v>152000</v>
      </c>
      <c r="AP60" s="30">
        <f>(AI60*5280*Assumptions!$H$6)+(AK60*5280*Assumptions!$H$7)+(AJ60*Assumptions!H$22)</f>
        <v>0</v>
      </c>
      <c r="AQ60" s="29">
        <f t="shared" si="2"/>
        <v>0</v>
      </c>
      <c r="AR60" s="29">
        <f>IF(AL60="Group 4: Requires multiple FLISR ties", Assumptions!$H$9,0)</f>
        <v>0</v>
      </c>
      <c r="AS60" s="36"/>
      <c r="AT60" s="36"/>
      <c r="AU60" s="30">
        <f t="shared" si="3"/>
        <v>380000</v>
      </c>
      <c r="AV60" s="31"/>
      <c r="AW60" s="32"/>
    </row>
    <row r="61" spans="1:49" x14ac:dyDescent="0.25">
      <c r="A61" s="4" t="s">
        <v>552</v>
      </c>
      <c r="B61" s="4">
        <v>13483</v>
      </c>
      <c r="C61" s="4" t="s">
        <v>858</v>
      </c>
      <c r="D61" s="4" t="s">
        <v>553</v>
      </c>
      <c r="E61" s="4">
        <v>1685</v>
      </c>
      <c r="F61" s="4">
        <v>203</v>
      </c>
      <c r="G61" s="4">
        <f t="shared" si="0"/>
        <v>1482</v>
      </c>
      <c r="H61" s="4">
        <v>5.7951999999999995</v>
      </c>
      <c r="I61" s="4">
        <f>3</f>
        <v>3</v>
      </c>
      <c r="J61" s="4">
        <f>CEILING(G61/Assumptions!$H$4,1)</f>
        <v>5</v>
      </c>
      <c r="K61" s="4" t="s">
        <v>554</v>
      </c>
      <c r="L61" s="4">
        <v>13191</v>
      </c>
      <c r="M61" s="4" t="s">
        <v>857</v>
      </c>
      <c r="N61" s="4" t="s">
        <v>555</v>
      </c>
      <c r="O61" s="4">
        <v>90</v>
      </c>
      <c r="P61" s="4" t="s">
        <v>496</v>
      </c>
      <c r="Q61" s="4">
        <v>1</v>
      </c>
      <c r="R61" s="4" t="s">
        <v>29</v>
      </c>
      <c r="S61" s="4" t="str">
        <f>IF(AL61="Group 3: Requires transformer upgrade",CONCATENATE(K61, " transformer upgrade"), IF(AND(AL61="Group 4: Requires multiple FLISR ties",U61&lt;=Assumptions!H$39),CONCATENATE(K61, " transformer upgrade"), "No transformer upgrade"))</f>
        <v>No transformer upgrade</v>
      </c>
      <c r="T61" s="4">
        <v>37.299999999999997</v>
      </c>
      <c r="U61" s="4">
        <v>16.515182463076563</v>
      </c>
      <c r="V61" s="4">
        <v>0</v>
      </c>
      <c r="W61" s="4">
        <v>0</v>
      </c>
      <c r="X61" s="28">
        <v>1.9741865000000001</v>
      </c>
      <c r="Y61" s="4" t="s">
        <v>142</v>
      </c>
      <c r="Z61" s="4">
        <v>394.83730000000003</v>
      </c>
      <c r="AA61" s="28">
        <v>1.0023830000253704</v>
      </c>
      <c r="AB61" s="4" t="s">
        <v>137</v>
      </c>
      <c r="AC61" s="4">
        <f t="shared" si="1"/>
        <v>12.375478813250764</v>
      </c>
      <c r="AD61" s="4">
        <v>541.28682001369998</v>
      </c>
      <c r="AE61" s="4">
        <v>540</v>
      </c>
      <c r="AF61" s="28">
        <v>1.0023830000253704</v>
      </c>
      <c r="AG61" s="4">
        <v>0.93049242424242429</v>
      </c>
      <c r="AH61" s="4" t="s">
        <v>138</v>
      </c>
      <c r="AI61" s="4">
        <v>0.93049242424242429</v>
      </c>
      <c r="AJ61" s="4">
        <f>IF(AI61&lt;&gt;0,COUNTIF(Capacitors!A:A,L61),0)</f>
        <v>0</v>
      </c>
      <c r="AK61" s="4">
        <v>0</v>
      </c>
      <c r="AL61" s="4" t="s">
        <v>139</v>
      </c>
      <c r="AM61" s="29">
        <f>Assumptions!H$11+Assumptions!H$12+Assumptions!H$13</f>
        <v>228000</v>
      </c>
      <c r="AN61" s="29">
        <f>IFERROR(IF(C61="RelayElectromechanical",Assumptions!H$10,0),Assumptions!H$10)+IFERROR(IF(M61="RelayElectromechanical",Assumptions!H$10,0),Assumptions!H$10)</f>
        <v>120000</v>
      </c>
      <c r="AO61" s="30">
        <f>J61*Assumptions!$H$5</f>
        <v>380000</v>
      </c>
      <c r="AP61" s="30">
        <f>(AI61*5280*Assumptions!$H$6)+(AK61*5280*Assumptions!$H$7)+(AJ61*Assumptions!H$22)</f>
        <v>264697.701</v>
      </c>
      <c r="AQ61" s="29">
        <f t="shared" si="2"/>
        <v>0</v>
      </c>
      <c r="AR61" s="29">
        <f>IF(AL61="Group 4: Requires multiple FLISR ties", Assumptions!$H$9,0)</f>
        <v>445660.98560000001</v>
      </c>
      <c r="AS61" s="36"/>
      <c r="AT61" s="36"/>
      <c r="AU61" s="30">
        <f t="shared" si="3"/>
        <v>1438358.6866000001</v>
      </c>
      <c r="AV61" s="31"/>
      <c r="AW61" s="32"/>
    </row>
    <row r="62" spans="1:49" x14ac:dyDescent="0.25">
      <c r="A62" s="4" t="s">
        <v>657</v>
      </c>
      <c r="B62" s="4">
        <v>14081</v>
      </c>
      <c r="C62" s="4" t="s">
        <v>857</v>
      </c>
      <c r="D62" s="4" t="s">
        <v>705</v>
      </c>
      <c r="E62" s="4">
        <v>1653</v>
      </c>
      <c r="F62" s="4">
        <v>367</v>
      </c>
      <c r="G62" s="4">
        <f t="shared" si="0"/>
        <v>1286</v>
      </c>
      <c r="H62" s="4">
        <v>6.9619</v>
      </c>
      <c r="I62" s="4">
        <f>3</f>
        <v>3</v>
      </c>
      <c r="J62" s="4">
        <f>CEILING(G62/Assumptions!$H$4,1)</f>
        <v>4</v>
      </c>
      <c r="K62" s="4" t="s">
        <v>554</v>
      </c>
      <c r="L62" s="4">
        <v>13192</v>
      </c>
      <c r="M62" s="4" t="s">
        <v>857</v>
      </c>
      <c r="N62" s="4" t="s">
        <v>706</v>
      </c>
      <c r="O62" s="4">
        <v>185</v>
      </c>
      <c r="P62" s="4" t="s">
        <v>496</v>
      </c>
      <c r="Q62" s="4">
        <v>1</v>
      </c>
      <c r="R62" s="4" t="s">
        <v>29</v>
      </c>
      <c r="S62" s="4" t="str">
        <f>IF(AL62="Group 3: Requires transformer upgrade",CONCATENATE(K62, " transformer upgrade"), IF(AND(AL62="Group 4: Requires multiple FLISR ties",U62&lt;=Assumptions!H$39),CONCATENATE(K62, " transformer upgrade"), "No transformer upgrade"))</f>
        <v>No transformer upgrade</v>
      </c>
      <c r="T62" s="4">
        <v>37.299999999999997</v>
      </c>
      <c r="U62" s="4">
        <v>16.515182463076563</v>
      </c>
      <c r="V62" s="4">
        <v>0</v>
      </c>
      <c r="W62" s="4">
        <v>0</v>
      </c>
      <c r="X62" s="28">
        <v>1.8235950000000001</v>
      </c>
      <c r="Y62" s="4" t="s">
        <v>142</v>
      </c>
      <c r="Z62" s="4">
        <v>364.71899999999999</v>
      </c>
      <c r="AA62" s="28">
        <v>0.67664767652037039</v>
      </c>
      <c r="AB62" s="4" t="s">
        <v>137</v>
      </c>
      <c r="AC62" s="4">
        <f t="shared" si="1"/>
        <v>8.3539315656802433</v>
      </c>
      <c r="AD62" s="4">
        <v>365.38974532100002</v>
      </c>
      <c r="AE62" s="4">
        <v>540</v>
      </c>
      <c r="AF62" s="4">
        <v>0.67664767652037039</v>
      </c>
      <c r="AG62" s="4">
        <v>2.2727272727272726E-3</v>
      </c>
      <c r="AH62" s="4" t="s">
        <v>146</v>
      </c>
      <c r="AI62" s="4">
        <v>2.2727272727272726E-3</v>
      </c>
      <c r="AJ62" s="4">
        <f>IF(AI62&lt;&gt;0,COUNTIF(Capacitors!A:A,L62),0)</f>
        <v>0</v>
      </c>
      <c r="AK62" s="4">
        <v>0</v>
      </c>
      <c r="AL62" s="4" t="s">
        <v>149</v>
      </c>
      <c r="AM62" s="29">
        <f>Assumptions!H$11+Assumptions!H$12+Assumptions!H$13</f>
        <v>228000</v>
      </c>
      <c r="AN62" s="29">
        <f>IFERROR(IF(C62="RelayElectromechanical",Assumptions!H$10,0),Assumptions!H$10)+IFERROR(IF(M62="RelayElectromechanical",Assumptions!H$10,0),Assumptions!H$10)</f>
        <v>0</v>
      </c>
      <c r="AO62" s="30">
        <f>J62*Assumptions!$H$5</f>
        <v>304000</v>
      </c>
      <c r="AP62" s="30">
        <f>(AI62*5280*Assumptions!$H$6)+(AK62*5280*Assumptions!$H$7)+(AJ62*Assumptions!H$22)</f>
        <v>646.52399999999989</v>
      </c>
      <c r="AQ62" s="29">
        <f t="shared" si="2"/>
        <v>0</v>
      </c>
      <c r="AR62" s="29">
        <f>IF(AL62="Group 4: Requires multiple FLISR ties", Assumptions!$H$9,0)</f>
        <v>0</v>
      </c>
      <c r="AS62" s="36"/>
      <c r="AT62" s="36"/>
      <c r="AU62" s="30">
        <f t="shared" si="3"/>
        <v>532646.52399999998</v>
      </c>
      <c r="AV62" s="31"/>
      <c r="AW62" s="32"/>
    </row>
    <row r="63" spans="1:49" x14ac:dyDescent="0.25">
      <c r="A63" s="4" t="s">
        <v>552</v>
      </c>
      <c r="B63" s="4">
        <v>13484</v>
      </c>
      <c r="C63" s="4" t="s">
        <v>858</v>
      </c>
      <c r="D63" s="4" t="s">
        <v>727</v>
      </c>
      <c r="E63" s="4">
        <v>1421</v>
      </c>
      <c r="F63" s="4">
        <v>279</v>
      </c>
      <c r="G63" s="4">
        <f t="shared" si="0"/>
        <v>1142</v>
      </c>
      <c r="H63" s="4">
        <v>3.2555000000000001</v>
      </c>
      <c r="I63" s="4">
        <f>3</f>
        <v>3</v>
      </c>
      <c r="J63" s="4">
        <f>CEILING(G63/Assumptions!$H$4,1)</f>
        <v>4</v>
      </c>
      <c r="K63" s="4" t="s">
        <v>554</v>
      </c>
      <c r="L63" s="4">
        <v>13193</v>
      </c>
      <c r="M63" s="4" t="s">
        <v>857</v>
      </c>
      <c r="N63" s="4" t="s">
        <v>702</v>
      </c>
      <c r="O63" s="4">
        <v>68</v>
      </c>
      <c r="P63" s="4" t="s">
        <v>496</v>
      </c>
      <c r="Q63" s="4">
        <v>4</v>
      </c>
      <c r="R63" s="4" t="s">
        <v>29</v>
      </c>
      <c r="S63" s="4" t="str">
        <f>IF(AL63="Group 3: Requires transformer upgrade",CONCATENATE(K63, " transformer upgrade"), IF(AND(AL63="Group 4: Requires multiple FLISR ties",U63&lt;=Assumptions!H$39),CONCATENATE(K63, " transformer upgrade"), "No transformer upgrade"))</f>
        <v>No transformer upgrade</v>
      </c>
      <c r="T63" s="4">
        <v>37.299999999999997</v>
      </c>
      <c r="U63" s="4">
        <v>16.515182463076563</v>
      </c>
      <c r="V63" s="4">
        <v>0</v>
      </c>
      <c r="W63" s="4">
        <v>0</v>
      </c>
      <c r="X63" s="28">
        <v>1.7924666666666667</v>
      </c>
      <c r="Y63" s="4" t="s">
        <v>141</v>
      </c>
      <c r="Z63" s="4">
        <v>295.75700000000001</v>
      </c>
      <c r="AA63" s="28">
        <v>0.5733629614611111</v>
      </c>
      <c r="AB63" s="4" t="s">
        <v>137</v>
      </c>
      <c r="AC63" s="4">
        <f t="shared" si="1"/>
        <v>7.0787724668964893</v>
      </c>
      <c r="AD63" s="4">
        <v>309.61599918899998</v>
      </c>
      <c r="AE63" s="4">
        <v>540</v>
      </c>
      <c r="AF63" s="4">
        <v>0.5733629614611111</v>
      </c>
      <c r="AG63" s="4">
        <v>1.2041666666666666</v>
      </c>
      <c r="AH63" s="4" t="s">
        <v>146</v>
      </c>
      <c r="AI63" s="4">
        <v>0</v>
      </c>
      <c r="AJ63" s="4">
        <f>IF(AI63&lt;&gt;0,COUNTIF(Capacitors!A:A,L63),0)</f>
        <v>0</v>
      </c>
      <c r="AK63" s="4">
        <v>1.2041666666666666</v>
      </c>
      <c r="AL63" s="4" t="s">
        <v>149</v>
      </c>
      <c r="AM63" s="29">
        <f>Assumptions!H$11+Assumptions!H$12+Assumptions!H$13</f>
        <v>228000</v>
      </c>
      <c r="AN63" s="29">
        <f>IFERROR(IF(C63="RelayElectromechanical",Assumptions!H$10,0),Assumptions!H$10)+IFERROR(IF(M63="RelayElectromechanical",Assumptions!H$10,0),Assumptions!H$10)</f>
        <v>120000</v>
      </c>
      <c r="AO63" s="30">
        <f>J63*Assumptions!$H$5</f>
        <v>304000</v>
      </c>
      <c r="AP63" s="30">
        <f>(AI63*5280*Assumptions!$H$6)+(AK63*5280*Assumptions!$H$7)+(AJ63*Assumptions!H$22)</f>
        <v>388661.64999999997</v>
      </c>
      <c r="AQ63" s="29">
        <f t="shared" si="2"/>
        <v>0</v>
      </c>
      <c r="AR63" s="29">
        <f>IF(AL63="Group 4: Requires multiple FLISR ties", Assumptions!$H$9,0)</f>
        <v>0</v>
      </c>
      <c r="AS63" s="36"/>
      <c r="AT63" s="36"/>
      <c r="AU63" s="30">
        <f t="shared" si="3"/>
        <v>1040661.6499999999</v>
      </c>
      <c r="AV63" s="31"/>
      <c r="AW63" s="32"/>
    </row>
    <row r="64" spans="1:49" x14ac:dyDescent="0.25">
      <c r="A64" s="4" t="s">
        <v>615</v>
      </c>
      <c r="B64" s="4">
        <v>13482</v>
      </c>
      <c r="C64" s="4" t="s">
        <v>857</v>
      </c>
      <c r="D64" s="4" t="s">
        <v>682</v>
      </c>
      <c r="E64" s="4">
        <v>1588</v>
      </c>
      <c r="F64" s="4">
        <v>282</v>
      </c>
      <c r="G64" s="4">
        <f t="shared" si="0"/>
        <v>1306</v>
      </c>
      <c r="H64" s="4">
        <v>5.4323999999999995</v>
      </c>
      <c r="I64" s="4">
        <f>3</f>
        <v>3</v>
      </c>
      <c r="J64" s="4">
        <f>CEILING(G64/Assumptions!$H$4,1)</f>
        <v>4</v>
      </c>
      <c r="K64" s="4" t="s">
        <v>554</v>
      </c>
      <c r="L64" s="4">
        <v>13193</v>
      </c>
      <c r="M64" s="4" t="s">
        <v>857</v>
      </c>
      <c r="N64" s="4" t="s">
        <v>683</v>
      </c>
      <c r="O64" s="4">
        <v>91</v>
      </c>
      <c r="P64" s="4" t="s">
        <v>496</v>
      </c>
      <c r="Q64" s="4">
        <v>2</v>
      </c>
      <c r="R64" s="4" t="s">
        <v>29</v>
      </c>
      <c r="S64" s="4" t="str">
        <f>IF(AL64="Group 3: Requires transformer upgrade",CONCATENATE(K64, " transformer upgrade"), IF(AND(AL64="Group 4: Requires multiple FLISR ties",U64&lt;=Assumptions!H$39),CONCATENATE(K64, " transformer upgrade"), "No transformer upgrade"))</f>
        <v>No transformer upgrade</v>
      </c>
      <c r="T64" s="4">
        <v>37.299999999999997</v>
      </c>
      <c r="U64" s="4">
        <v>16.515182463076563</v>
      </c>
      <c r="V64" s="4">
        <v>0</v>
      </c>
      <c r="W64" s="4">
        <v>0</v>
      </c>
      <c r="X64" s="28">
        <v>1.9207955459066666</v>
      </c>
      <c r="Y64" s="4" t="s">
        <v>141</v>
      </c>
      <c r="Z64" s="4">
        <v>316.93126507459999</v>
      </c>
      <c r="AA64" s="28">
        <v>0.77541040821259255</v>
      </c>
      <c r="AB64" s="4" t="s">
        <v>137</v>
      </c>
      <c r="AC64" s="4">
        <f t="shared" si="1"/>
        <v>9.5732619948325031</v>
      </c>
      <c r="AD64" s="4">
        <v>418.7216204348</v>
      </c>
      <c r="AE64" s="4">
        <v>540</v>
      </c>
      <c r="AF64" s="4">
        <v>0.77541040821259255</v>
      </c>
      <c r="AG64" s="4">
        <v>0.84204545454545454</v>
      </c>
      <c r="AH64" s="4" t="s">
        <v>146</v>
      </c>
      <c r="AI64" s="4">
        <v>0</v>
      </c>
      <c r="AJ64" s="4">
        <f>IF(AI64&lt;&gt;0,COUNTIF(Capacitors!A:A,L64),0)</f>
        <v>0</v>
      </c>
      <c r="AK64" s="4">
        <v>0.84204545454545454</v>
      </c>
      <c r="AL64" s="4" t="s">
        <v>149</v>
      </c>
      <c r="AM64" s="29">
        <f>Assumptions!H$11+Assumptions!H$12+Assumptions!H$13</f>
        <v>228000</v>
      </c>
      <c r="AN64" s="29">
        <f>IFERROR(IF(C64="RelayElectromechanical",Assumptions!H$10,0),Assumptions!H$10)+IFERROR(IF(M64="RelayElectromechanical",Assumptions!H$10,0),Assumptions!H$10)</f>
        <v>0</v>
      </c>
      <c r="AO64" s="30">
        <f>J64*Assumptions!$H$5</f>
        <v>304000</v>
      </c>
      <c r="AP64" s="30">
        <f>(AI64*5280*Assumptions!$H$6)+(AK64*5280*Assumptions!$H$7)+(AJ64*Assumptions!H$22)</f>
        <v>271781.95909090905</v>
      </c>
      <c r="AQ64" s="29">
        <f t="shared" si="2"/>
        <v>0</v>
      </c>
      <c r="AR64" s="29">
        <f>IF(AL64="Group 4: Requires multiple FLISR ties", Assumptions!$H$9,0)</f>
        <v>0</v>
      </c>
      <c r="AS64" s="36"/>
      <c r="AT64" s="36"/>
      <c r="AU64" s="30">
        <f t="shared" si="3"/>
        <v>803781.95909090899</v>
      </c>
      <c r="AV64" s="31"/>
      <c r="AW64" s="32"/>
    </row>
    <row r="65" spans="1:49" x14ac:dyDescent="0.25">
      <c r="A65" s="4" t="s">
        <v>615</v>
      </c>
      <c r="B65" s="4">
        <v>13481</v>
      </c>
      <c r="C65" s="4" t="s">
        <v>858</v>
      </c>
      <c r="D65" s="4" t="s">
        <v>616</v>
      </c>
      <c r="E65" s="4">
        <v>751</v>
      </c>
      <c r="F65" s="4">
        <v>472</v>
      </c>
      <c r="G65" s="4">
        <f t="shared" si="0"/>
        <v>279</v>
      </c>
      <c r="H65" s="4">
        <v>2.2810000000000001</v>
      </c>
      <c r="I65" s="4">
        <f>3</f>
        <v>3</v>
      </c>
      <c r="J65" s="4">
        <f>CEILING(G65/Assumptions!$H$4,1)</f>
        <v>1</v>
      </c>
      <c r="K65" s="4" t="s">
        <v>617</v>
      </c>
      <c r="L65" s="4">
        <v>13195</v>
      </c>
      <c r="M65" s="4" t="s">
        <v>857</v>
      </c>
      <c r="N65" s="4" t="s">
        <v>618</v>
      </c>
      <c r="O65" s="4">
        <v>195</v>
      </c>
      <c r="P65" s="4" t="s">
        <v>496</v>
      </c>
      <c r="Q65" s="4">
        <v>1</v>
      </c>
      <c r="R65" s="4" t="s">
        <v>29</v>
      </c>
      <c r="S65" s="4" t="str">
        <f>IF(AL65="Group 3: Requires transformer upgrade",CONCATENATE(K65, " transformer upgrade"), IF(AND(AL65="Group 4: Requires multiple FLISR ties",U65&lt;=Assumptions!H$39),CONCATENATE(K65, " transformer upgrade"), "No transformer upgrade"))</f>
        <v>No transformer upgrade</v>
      </c>
      <c r="T65" s="4">
        <v>28</v>
      </c>
      <c r="U65" s="4">
        <v>11.819804893982276</v>
      </c>
      <c r="V65" s="4">
        <v>0</v>
      </c>
      <c r="W65" s="4">
        <v>0</v>
      </c>
      <c r="X65" s="28">
        <v>0.87764806451612898</v>
      </c>
      <c r="Y65" s="4" t="s">
        <v>143</v>
      </c>
      <c r="Z65" s="4">
        <v>272.07089999999999</v>
      </c>
      <c r="AA65" s="28">
        <v>0.87764797271935491</v>
      </c>
      <c r="AB65" s="4" t="s">
        <v>143</v>
      </c>
      <c r="AC65" s="4">
        <f t="shared" si="1"/>
        <v>6.220375560590683</v>
      </c>
      <c r="AD65" s="4">
        <v>272.07087154300001</v>
      </c>
      <c r="AE65" s="4">
        <v>310</v>
      </c>
      <c r="AF65" s="4">
        <v>0.87764797271935491</v>
      </c>
      <c r="AG65" s="4">
        <v>0</v>
      </c>
      <c r="AH65" s="4" t="s">
        <v>138</v>
      </c>
      <c r="AI65" s="4">
        <v>0</v>
      </c>
      <c r="AJ65" s="4">
        <f>IF(AI65&lt;&gt;0,COUNTIF(Capacitors!A:A,L65),0)</f>
        <v>0</v>
      </c>
      <c r="AK65" s="4">
        <v>0</v>
      </c>
      <c r="AL65" s="4" t="s">
        <v>856</v>
      </c>
      <c r="AM65" s="29">
        <f>Assumptions!H$11+Assumptions!H$12+Assumptions!H$13</f>
        <v>228000</v>
      </c>
      <c r="AN65" s="29">
        <f>IFERROR(IF(C65="RelayElectromechanical",Assumptions!H$10,0),Assumptions!H$10)+IFERROR(IF(M65="RelayElectromechanical",Assumptions!H$10,0),Assumptions!H$10)</f>
        <v>120000</v>
      </c>
      <c r="AO65" s="30">
        <f>J65*Assumptions!$H$5</f>
        <v>76000</v>
      </c>
      <c r="AP65" s="30">
        <f>(AI65*5280*Assumptions!$H$6)+(AK65*5280*Assumptions!$H$7)+(AJ65*Assumptions!H$22)</f>
        <v>0</v>
      </c>
      <c r="AQ65" s="29">
        <f t="shared" si="2"/>
        <v>0</v>
      </c>
      <c r="AR65" s="29">
        <f>IF(AL65="Group 4: Requires multiple FLISR ties", Assumptions!$H$9,0)</f>
        <v>0</v>
      </c>
      <c r="AS65" s="36"/>
      <c r="AT65" s="36"/>
      <c r="AU65" s="30">
        <f t="shared" si="3"/>
        <v>424000</v>
      </c>
      <c r="AV65" s="31"/>
      <c r="AW65" s="32"/>
    </row>
    <row r="66" spans="1:49" x14ac:dyDescent="0.25">
      <c r="A66" s="4" t="s">
        <v>548</v>
      </c>
      <c r="B66" s="4">
        <v>13207</v>
      </c>
      <c r="C66" s="4" t="s">
        <v>857</v>
      </c>
      <c r="D66" s="4" t="s">
        <v>714</v>
      </c>
      <c r="E66" s="4">
        <v>1102</v>
      </c>
      <c r="F66" s="4">
        <v>287</v>
      </c>
      <c r="G66" s="4">
        <f t="shared" ref="G66:G129" si="4">E66-F66</f>
        <v>815</v>
      </c>
      <c r="H66" s="4">
        <v>4.1298999999999992</v>
      </c>
      <c r="I66" s="4">
        <f>3</f>
        <v>3</v>
      </c>
      <c r="J66" s="4">
        <f>CEILING(G66/Assumptions!$H$4,1)</f>
        <v>3</v>
      </c>
      <c r="K66" s="4" t="s">
        <v>653</v>
      </c>
      <c r="L66" s="4">
        <v>13198</v>
      </c>
      <c r="M66" s="4" t="s">
        <v>858</v>
      </c>
      <c r="N66" s="4" t="s">
        <v>715</v>
      </c>
      <c r="O66" s="4">
        <v>240</v>
      </c>
      <c r="P66" s="4" t="s">
        <v>496</v>
      </c>
      <c r="Q66" s="4">
        <v>2</v>
      </c>
      <c r="R66" s="4" t="s">
        <v>29</v>
      </c>
      <c r="S66" s="4" t="str">
        <f>IF(AL66="Group 3: Requires transformer upgrade",CONCATENATE(K66, " transformer upgrade"), IF(AND(AL66="Group 4: Requires multiple FLISR ties",U66&lt;=Assumptions!H$39),CONCATENATE(K66, " transformer upgrade"), "No transformer upgrade"))</f>
        <v>No transformer upgrade</v>
      </c>
      <c r="T66" s="4">
        <v>28</v>
      </c>
      <c r="U66" s="4">
        <v>8.7374978396066005</v>
      </c>
      <c r="V66" s="4">
        <v>0</v>
      </c>
      <c r="W66" s="4">
        <v>0</v>
      </c>
      <c r="X66" s="28">
        <v>0.66116315430111106</v>
      </c>
      <c r="Y66" s="4" t="s">
        <v>137</v>
      </c>
      <c r="Z66" s="4">
        <v>357.02810332259997</v>
      </c>
      <c r="AA66" s="28">
        <v>0.66113198493870373</v>
      </c>
      <c r="AB66" s="4" t="s">
        <v>137</v>
      </c>
      <c r="AC66" s="4">
        <f t="shared" ref="AC66:AC129" si="5">(AD66*SQRT(3)*13.2*1000)/(1000*1000)</f>
        <v>8.1623739350769799</v>
      </c>
      <c r="AD66" s="4">
        <v>357.01127186690002</v>
      </c>
      <c r="AE66" s="4">
        <v>540</v>
      </c>
      <c r="AF66" s="4">
        <v>0.66113198493870373</v>
      </c>
      <c r="AG66" s="4">
        <v>0</v>
      </c>
      <c r="AH66" s="4" t="s">
        <v>138</v>
      </c>
      <c r="AI66" s="4">
        <v>0</v>
      </c>
      <c r="AJ66" s="4">
        <f>IF(AI66&lt;&gt;0,COUNTIF(Capacitors!A:A,L66),0)</f>
        <v>0</v>
      </c>
      <c r="AK66" s="4">
        <v>0</v>
      </c>
      <c r="AL66" s="4" t="s">
        <v>856</v>
      </c>
      <c r="AM66" s="29">
        <f>Assumptions!H$11+Assumptions!H$12+Assumptions!H$13</f>
        <v>228000</v>
      </c>
      <c r="AN66" s="29">
        <f>IFERROR(IF(C66="RelayElectromechanical",Assumptions!H$10,0),Assumptions!H$10)+IFERROR(IF(M66="RelayElectromechanical",Assumptions!H$10,0),Assumptions!H$10)</f>
        <v>120000</v>
      </c>
      <c r="AO66" s="30">
        <f>J66*Assumptions!$H$5</f>
        <v>228000</v>
      </c>
      <c r="AP66" s="30">
        <f>(AI66*5280*Assumptions!$H$6)+(AK66*5280*Assumptions!$H$7)+(AJ66*Assumptions!H$22)</f>
        <v>0</v>
      </c>
      <c r="AQ66" s="29">
        <f t="shared" ref="AQ66:AQ129" si="6">IF(S66="No transformer upgrade", 0, 1750000)</f>
        <v>0</v>
      </c>
      <c r="AR66" s="29">
        <f>IF(AL66="Group 4: Requires multiple FLISR ties", Assumptions!$H$9,0)</f>
        <v>0</v>
      </c>
      <c r="AS66" s="36"/>
      <c r="AT66" s="36"/>
      <c r="AU66" s="30">
        <f t="shared" ref="AU66:AU129" si="7">SUM(AM66:AR66)</f>
        <v>576000</v>
      </c>
      <c r="AV66" s="31"/>
      <c r="AW66" s="32"/>
    </row>
    <row r="67" spans="1:49" x14ac:dyDescent="0.25">
      <c r="A67" s="4" t="s">
        <v>110</v>
      </c>
      <c r="B67" s="4">
        <v>13948</v>
      </c>
      <c r="C67" s="4" t="s">
        <v>858</v>
      </c>
      <c r="D67" s="4" t="s">
        <v>115</v>
      </c>
      <c r="E67" s="4">
        <v>1360</v>
      </c>
      <c r="F67" s="4">
        <v>360</v>
      </c>
      <c r="G67" s="4">
        <f t="shared" si="4"/>
        <v>1000</v>
      </c>
      <c r="H67" s="4">
        <v>5.3096999999999994</v>
      </c>
      <c r="I67" s="4">
        <f>3</f>
        <v>3</v>
      </c>
      <c r="J67" s="4">
        <f>CEILING(G67/Assumptions!$H$4,1)</f>
        <v>3</v>
      </c>
      <c r="K67" s="4" t="s">
        <v>88</v>
      </c>
      <c r="L67" s="4">
        <v>13204</v>
      </c>
      <c r="M67" s="4" t="s">
        <v>858</v>
      </c>
      <c r="N67" s="4">
        <v>90297050</v>
      </c>
      <c r="O67" s="4">
        <v>184</v>
      </c>
      <c r="P67" s="4" t="s">
        <v>26</v>
      </c>
      <c r="Q67" s="4">
        <v>4</v>
      </c>
      <c r="R67" s="4" t="s">
        <v>29</v>
      </c>
      <c r="S67" s="4" t="str">
        <f>IF(AL67="Group 3: Requires transformer upgrade",CONCATENATE(K67, " transformer upgrade"), IF(AND(AL67="Group 4: Requires multiple FLISR ties",U67&lt;=Assumptions!H$39),CONCATENATE(K67, " transformer upgrade"), "No transformer upgrade"))</f>
        <v>No transformer upgrade</v>
      </c>
      <c r="T67" s="4">
        <v>22.4</v>
      </c>
      <c r="U67" s="4">
        <v>9.5349501396691032</v>
      </c>
      <c r="V67" s="4">
        <v>0</v>
      </c>
      <c r="W67" s="4">
        <v>0</v>
      </c>
      <c r="X67" s="28">
        <v>0.91179170685900002</v>
      </c>
      <c r="Y67" s="4" t="s">
        <v>142</v>
      </c>
      <c r="Z67" s="4">
        <v>182.35834137180001</v>
      </c>
      <c r="AA67" s="28">
        <v>0.79627142703703702</v>
      </c>
      <c r="AB67" s="4" t="s">
        <v>137</v>
      </c>
      <c r="AC67" s="4">
        <f t="shared" si="5"/>
        <v>9.8308133464398271</v>
      </c>
      <c r="AD67" s="4">
        <v>429.98657059999999</v>
      </c>
      <c r="AE67" s="4">
        <v>540</v>
      </c>
      <c r="AF67" s="4">
        <v>0.79627142703703702</v>
      </c>
      <c r="AG67" s="4">
        <v>5.909090909090909E-2</v>
      </c>
      <c r="AH67" s="4" t="s">
        <v>146</v>
      </c>
      <c r="AI67" s="4">
        <v>5.909090909090909E-2</v>
      </c>
      <c r="AJ67" s="4">
        <f>IF(AI67&lt;&gt;0,COUNTIF(Capacitors!A:A,L67),0)</f>
        <v>0</v>
      </c>
      <c r="AK67" s="4">
        <v>0</v>
      </c>
      <c r="AL67" s="4" t="s">
        <v>149</v>
      </c>
      <c r="AM67" s="29">
        <f>Assumptions!H$11+Assumptions!H$12+Assumptions!H$13</f>
        <v>228000</v>
      </c>
      <c r="AN67" s="29">
        <f>IFERROR(IF(C67="RelayElectromechanical",Assumptions!H$10,0),Assumptions!H$10)+IFERROR(IF(M67="RelayElectromechanical",Assumptions!H$10,0),Assumptions!H$10)</f>
        <v>240000</v>
      </c>
      <c r="AO67" s="30">
        <f>J67*Assumptions!$H$5</f>
        <v>228000</v>
      </c>
      <c r="AP67" s="30">
        <f>(AI67*5280*Assumptions!$H$6)+(AK67*5280*Assumptions!$H$7)+(AJ67*Assumptions!H$22)</f>
        <v>16809.624</v>
      </c>
      <c r="AQ67" s="29">
        <f t="shared" si="6"/>
        <v>0</v>
      </c>
      <c r="AR67" s="29">
        <f>IF(AL67="Group 4: Requires multiple FLISR ties", Assumptions!$H$9,0)</f>
        <v>0</v>
      </c>
      <c r="AS67" s="36"/>
      <c r="AT67" s="36"/>
      <c r="AU67" s="30">
        <f t="shared" si="7"/>
        <v>712809.62399999995</v>
      </c>
      <c r="AV67" s="31"/>
      <c r="AW67" s="32"/>
    </row>
    <row r="68" spans="1:49" x14ac:dyDescent="0.25">
      <c r="A68" s="4" t="s">
        <v>106</v>
      </c>
      <c r="B68" s="4">
        <v>13468</v>
      </c>
      <c r="C68" s="4" t="s">
        <v>857</v>
      </c>
      <c r="D68" s="4" t="s">
        <v>121</v>
      </c>
      <c r="E68" s="4">
        <v>1526</v>
      </c>
      <c r="F68" s="4">
        <v>382</v>
      </c>
      <c r="G68" s="4">
        <f t="shared" si="4"/>
        <v>1144</v>
      </c>
      <c r="H68" s="4">
        <v>2.1803000000000003</v>
      </c>
      <c r="I68" s="4">
        <f>3</f>
        <v>3</v>
      </c>
      <c r="J68" s="4">
        <f>CEILING(G68/Assumptions!$H$4,1)</f>
        <v>4</v>
      </c>
      <c r="K68" s="4" t="s">
        <v>88</v>
      </c>
      <c r="L68" s="4">
        <v>13205</v>
      </c>
      <c r="M68" s="4" t="s">
        <v>858</v>
      </c>
      <c r="N68" s="4">
        <v>93522354</v>
      </c>
      <c r="O68" s="4">
        <v>27</v>
      </c>
      <c r="P68" s="4" t="s">
        <v>26</v>
      </c>
      <c r="Q68" s="4">
        <v>3</v>
      </c>
      <c r="R68" s="4" t="s">
        <v>29</v>
      </c>
      <c r="S68" s="4" t="str">
        <f>IF(AL68="Group 3: Requires transformer upgrade",CONCATENATE(K68, " transformer upgrade"), IF(AND(AL68="Group 4: Requires multiple FLISR ties",U68&lt;=Assumptions!H$39),CONCATENATE(K68, " transformer upgrade"), "No transformer upgrade"))</f>
        <v>No transformer upgrade</v>
      </c>
      <c r="T68" s="4">
        <v>22.4</v>
      </c>
      <c r="U68" s="4">
        <v>9.5349501396691032</v>
      </c>
      <c r="V68" s="4">
        <v>0</v>
      </c>
      <c r="W68" s="4">
        <v>0</v>
      </c>
      <c r="X68" s="28">
        <v>0.72205783858903216</v>
      </c>
      <c r="Y68" s="4" t="s">
        <v>143</v>
      </c>
      <c r="Z68" s="4">
        <v>223.83792996259999</v>
      </c>
      <c r="AA68" s="28">
        <v>0.72205783855354833</v>
      </c>
      <c r="AB68" s="4" t="s">
        <v>143</v>
      </c>
      <c r="AC68" s="4">
        <f t="shared" si="5"/>
        <v>5.1176224088512319</v>
      </c>
      <c r="AD68" s="4">
        <v>223.83792995159999</v>
      </c>
      <c r="AE68" s="4">
        <v>310</v>
      </c>
      <c r="AF68" s="4">
        <v>0.72205783855354833</v>
      </c>
      <c r="AG68" s="4">
        <v>0</v>
      </c>
      <c r="AH68" s="4" t="s">
        <v>138</v>
      </c>
      <c r="AI68" s="4">
        <v>0</v>
      </c>
      <c r="AJ68" s="4">
        <f>IF(AI68&lt;&gt;0,COUNTIF(Capacitors!A:A,L68),0)</f>
        <v>0</v>
      </c>
      <c r="AK68" s="4">
        <v>0</v>
      </c>
      <c r="AL68" s="4" t="s">
        <v>856</v>
      </c>
      <c r="AM68" s="29">
        <f>Assumptions!H$11+Assumptions!H$12+Assumptions!H$13</f>
        <v>228000</v>
      </c>
      <c r="AN68" s="29">
        <f>IFERROR(IF(C68="RelayElectromechanical",Assumptions!H$10,0),Assumptions!H$10)+IFERROR(IF(M68="RelayElectromechanical",Assumptions!H$10,0),Assumptions!H$10)</f>
        <v>120000</v>
      </c>
      <c r="AO68" s="30">
        <f>J68*Assumptions!$H$5</f>
        <v>304000</v>
      </c>
      <c r="AP68" s="30">
        <f>(AI68*5280*Assumptions!$H$6)+(AK68*5280*Assumptions!$H$7)+(AJ68*Assumptions!H$22)</f>
        <v>0</v>
      </c>
      <c r="AQ68" s="29">
        <f t="shared" si="6"/>
        <v>0</v>
      </c>
      <c r="AR68" s="29">
        <f>IF(AL68="Group 4: Requires multiple FLISR ties", Assumptions!$H$9,0)</f>
        <v>0</v>
      </c>
      <c r="AS68" s="36"/>
      <c r="AT68" s="36"/>
      <c r="AU68" s="30">
        <f t="shared" si="7"/>
        <v>652000</v>
      </c>
      <c r="AV68" s="31"/>
      <c r="AW68" s="32"/>
    </row>
    <row r="69" spans="1:49" x14ac:dyDescent="0.25">
      <c r="A69" s="4" t="s">
        <v>546</v>
      </c>
      <c r="B69" s="4">
        <v>13163</v>
      </c>
      <c r="C69" s="4" t="s">
        <v>857</v>
      </c>
      <c r="D69" s="4" t="s">
        <v>547</v>
      </c>
      <c r="E69" s="4">
        <v>1239</v>
      </c>
      <c r="F69" s="4">
        <v>371</v>
      </c>
      <c r="G69" s="4">
        <f t="shared" si="4"/>
        <v>868</v>
      </c>
      <c r="H69" s="4">
        <v>5.2468999999999992</v>
      </c>
      <c r="I69" s="4">
        <f>3</f>
        <v>3</v>
      </c>
      <c r="J69" s="4">
        <f>CEILING(G69/Assumptions!$H$4,1)</f>
        <v>3</v>
      </c>
      <c r="K69" s="4" t="s">
        <v>548</v>
      </c>
      <c r="L69" s="4">
        <v>13207</v>
      </c>
      <c r="M69" s="4" t="s">
        <v>857</v>
      </c>
      <c r="N69" s="4" t="s">
        <v>549</v>
      </c>
      <c r="O69" s="4">
        <v>178</v>
      </c>
      <c r="P69" s="4" t="s">
        <v>496</v>
      </c>
      <c r="Q69" s="4">
        <v>1</v>
      </c>
      <c r="R69" s="4" t="s">
        <v>791</v>
      </c>
      <c r="S69" s="4" t="str">
        <f>IF(AL69="Group 3: Requires transformer upgrade",CONCATENATE(K69, " transformer upgrade"), IF(AND(AL69="Group 4: Requires multiple FLISR ties",U69&lt;=Assumptions!H$39),CONCATENATE(K69, " transformer upgrade"), "No transformer upgrade"))</f>
        <v>No transformer upgrade</v>
      </c>
      <c r="T69" s="4">
        <v>28</v>
      </c>
      <c r="U69" s="4">
        <v>2.9169251790136421</v>
      </c>
      <c r="V69" s="4">
        <v>0</v>
      </c>
      <c r="W69" s="4">
        <v>0</v>
      </c>
      <c r="X69" s="28">
        <v>1.4183570967741934</v>
      </c>
      <c r="Y69" s="4" t="s">
        <v>143</v>
      </c>
      <c r="Z69" s="4">
        <v>439.69069999999999</v>
      </c>
      <c r="AA69" s="28">
        <v>1.0158900207003703</v>
      </c>
      <c r="AB69" s="4" t="s">
        <v>137</v>
      </c>
      <c r="AC69" s="4">
        <f t="shared" si="5"/>
        <v>12.542237276023348</v>
      </c>
      <c r="AD69" s="4">
        <v>548.5806111782</v>
      </c>
      <c r="AE69" s="4">
        <v>540</v>
      </c>
      <c r="AF69" s="28">
        <v>1.0158900207003703</v>
      </c>
      <c r="AG69" s="4">
        <v>0.74185606060606057</v>
      </c>
      <c r="AH69" s="4" t="s">
        <v>138</v>
      </c>
      <c r="AI69" s="4">
        <v>0.74185606060606057</v>
      </c>
      <c r="AJ69" s="4">
        <f>IF(AI69&lt;&gt;0,COUNTIF(Capacitors!A:A,L69),0)</f>
        <v>1</v>
      </c>
      <c r="AK69" s="4">
        <v>0</v>
      </c>
      <c r="AL69" s="4" t="s">
        <v>139</v>
      </c>
      <c r="AM69" s="29">
        <f>Assumptions!H$11+Assumptions!H$12+Assumptions!H$13</f>
        <v>228000</v>
      </c>
      <c r="AN69" s="29">
        <f>IFERROR(IF(C69="RelayElectromechanical",Assumptions!H$10,0),Assumptions!H$10)+IFERROR(IF(M69="RelayElectromechanical",Assumptions!H$10,0),Assumptions!H$10)</f>
        <v>0</v>
      </c>
      <c r="AO69" s="30">
        <f>J69*Assumptions!$H$5</f>
        <v>228000</v>
      </c>
      <c r="AP69" s="30">
        <f>(AI69*5280*Assumptions!$H$6)+(AK69*5280*Assumptions!$H$7)+(AJ69*Assumptions!H$22)</f>
        <v>223439.20899999997</v>
      </c>
      <c r="AQ69" s="29">
        <f t="shared" si="6"/>
        <v>0</v>
      </c>
      <c r="AR69" s="29">
        <f>IF(AL69="Group 4: Requires multiple FLISR ties", Assumptions!$H$9,0)</f>
        <v>445660.98560000001</v>
      </c>
      <c r="AS69" s="36"/>
      <c r="AT69" s="36"/>
      <c r="AU69" s="30">
        <f t="shared" si="7"/>
        <v>1125100.1946</v>
      </c>
      <c r="AV69" s="31"/>
      <c r="AW69" s="32"/>
    </row>
    <row r="70" spans="1:49" x14ac:dyDescent="0.25">
      <c r="A70" s="4" t="s">
        <v>548</v>
      </c>
      <c r="B70" s="4">
        <v>13210</v>
      </c>
      <c r="C70" s="4" t="s">
        <v>857</v>
      </c>
      <c r="D70" s="4" t="s">
        <v>606</v>
      </c>
      <c r="E70" s="4">
        <v>950</v>
      </c>
      <c r="F70" s="4">
        <v>393</v>
      </c>
      <c r="G70" s="4">
        <f t="shared" si="4"/>
        <v>557</v>
      </c>
      <c r="H70" s="4">
        <v>3.6804000000000001</v>
      </c>
      <c r="I70" s="4">
        <f>3</f>
        <v>3</v>
      </c>
      <c r="J70" s="4">
        <f>CEILING(G70/Assumptions!$H$4,1)</f>
        <v>2</v>
      </c>
      <c r="K70" s="4" t="s">
        <v>548</v>
      </c>
      <c r="L70" s="4">
        <v>13208</v>
      </c>
      <c r="M70" s="4" t="s">
        <v>857</v>
      </c>
      <c r="N70" s="4" t="s">
        <v>607</v>
      </c>
      <c r="O70" s="4">
        <v>210</v>
      </c>
      <c r="P70" s="4" t="s">
        <v>496</v>
      </c>
      <c r="Q70" s="4">
        <v>1</v>
      </c>
      <c r="R70" s="4" t="s">
        <v>791</v>
      </c>
      <c r="S70" s="4" t="str">
        <f>IF(AL70="Group 3: Requires transformer upgrade",CONCATENATE(K70, " transformer upgrade"), IF(AND(AL70="Group 4: Requires multiple FLISR ties",U70&lt;=Assumptions!H$39),CONCATENATE(K70, " transformer upgrade"), "No transformer upgrade"))</f>
        <v>LOIS E transformer upgrade</v>
      </c>
      <c r="T70" s="4">
        <v>28</v>
      </c>
      <c r="U70" s="4">
        <v>2.9169251790136421</v>
      </c>
      <c r="V70" s="4">
        <v>0</v>
      </c>
      <c r="W70" s="4">
        <v>0</v>
      </c>
      <c r="X70" s="28">
        <v>1.3973655</v>
      </c>
      <c r="Y70" s="4" t="s">
        <v>142</v>
      </c>
      <c r="Z70" s="4">
        <v>279.47309999999999</v>
      </c>
      <c r="AA70" s="28">
        <v>0.88720393934032793</v>
      </c>
      <c r="AB70" s="4" t="s">
        <v>608</v>
      </c>
      <c r="AC70" s="4">
        <f t="shared" si="5"/>
        <v>6.1866829382407458</v>
      </c>
      <c r="AD70" s="4">
        <v>270.59720149880002</v>
      </c>
      <c r="AE70" s="4">
        <v>305</v>
      </c>
      <c r="AF70" s="4">
        <v>0.88720393934032793</v>
      </c>
      <c r="AG70" s="4">
        <v>7.2159090909090909E-2</v>
      </c>
      <c r="AH70" s="4" t="s">
        <v>146</v>
      </c>
      <c r="AI70" s="4">
        <v>7.2159090909090909E-2</v>
      </c>
      <c r="AJ70" s="4">
        <f>IF(AI70&lt;&gt;0,COUNTIF(Capacitors!A:A,L70),0)</f>
        <v>0</v>
      </c>
      <c r="AK70" s="4">
        <v>0</v>
      </c>
      <c r="AL70" s="4" t="s">
        <v>145</v>
      </c>
      <c r="AM70" s="29">
        <f>Assumptions!H$11+Assumptions!H$12+Assumptions!H$13</f>
        <v>228000</v>
      </c>
      <c r="AN70" s="29">
        <f>IFERROR(IF(C70="RelayElectromechanical",Assumptions!H$10,0),Assumptions!H$10)+IFERROR(IF(M70="RelayElectromechanical",Assumptions!H$10,0),Assumptions!H$10)</f>
        <v>0</v>
      </c>
      <c r="AO70" s="30">
        <f>J70*Assumptions!$H$5</f>
        <v>152000</v>
      </c>
      <c r="AP70" s="30">
        <f>(AI70*5280*Assumptions!$H$6)+(AK70*5280*Assumptions!$H$7)+(AJ70*Assumptions!H$22)</f>
        <v>20527.136999999999</v>
      </c>
      <c r="AQ70" s="29">
        <f t="shared" si="6"/>
        <v>1750000</v>
      </c>
      <c r="AR70" s="29">
        <f>IF(AL70="Group 4: Requires multiple FLISR ties", Assumptions!$H$9,0)</f>
        <v>0</v>
      </c>
      <c r="AS70" s="36"/>
      <c r="AT70" s="36"/>
      <c r="AU70" s="30">
        <f t="shared" si="7"/>
        <v>2150527.1370000001</v>
      </c>
      <c r="AV70" s="31"/>
      <c r="AW70" s="32"/>
    </row>
    <row r="71" spans="1:49" x14ac:dyDescent="0.25">
      <c r="A71" s="4" t="s">
        <v>297</v>
      </c>
      <c r="B71" s="4">
        <v>13087</v>
      </c>
      <c r="C71" s="4" t="s">
        <v>858</v>
      </c>
      <c r="D71" s="4" t="s">
        <v>298</v>
      </c>
      <c r="E71" s="4">
        <v>835</v>
      </c>
      <c r="F71" s="4">
        <v>380</v>
      </c>
      <c r="G71" s="4">
        <f t="shared" si="4"/>
        <v>455</v>
      </c>
      <c r="H71" s="4">
        <v>4.7463999999999995</v>
      </c>
      <c r="I71" s="4">
        <f>3</f>
        <v>3</v>
      </c>
      <c r="J71" s="4">
        <f>CEILING(G71/Assumptions!$H$4,1)</f>
        <v>2</v>
      </c>
      <c r="K71" s="4" t="s">
        <v>299</v>
      </c>
      <c r="L71" s="4">
        <v>13214</v>
      </c>
      <c r="M71" s="4" t="s">
        <v>858</v>
      </c>
      <c r="N71" s="4" t="s">
        <v>300</v>
      </c>
      <c r="O71" s="4">
        <v>284</v>
      </c>
      <c r="P71" s="4" t="s">
        <v>177</v>
      </c>
      <c r="Q71" s="4">
        <v>1</v>
      </c>
      <c r="R71" s="4" t="s">
        <v>791</v>
      </c>
      <c r="S71" s="4" t="str">
        <f>IF(AL71="Group 3: Requires transformer upgrade",CONCATENATE(K71, " transformer upgrade"), IF(AND(AL71="Group 4: Requires multiple FLISR ties",U71&lt;=Assumptions!H$39),CONCATENATE(K71, " transformer upgrade"), "No transformer upgrade"))</f>
        <v>Fairgrounds N transformer upgrade</v>
      </c>
      <c r="T71" s="4">
        <v>24.5</v>
      </c>
      <c r="U71" s="4">
        <v>-5.6217594763982497</v>
      </c>
      <c r="V71" s="4">
        <v>0</v>
      </c>
      <c r="W71" s="4">
        <v>0</v>
      </c>
      <c r="X71" s="28">
        <v>0.75792486321499997</v>
      </c>
      <c r="Y71" s="4" t="s">
        <v>142</v>
      </c>
      <c r="Z71" s="4">
        <v>151.58497264299999</v>
      </c>
      <c r="AA71" s="28">
        <v>0.75792486316700003</v>
      </c>
      <c r="AB71" s="4" t="s">
        <v>142</v>
      </c>
      <c r="AC71" s="4">
        <f t="shared" si="5"/>
        <v>3.4656979402978232</v>
      </c>
      <c r="AD71" s="4">
        <v>151.58497263340001</v>
      </c>
      <c r="AE71" s="4">
        <v>200</v>
      </c>
      <c r="AF71" s="4">
        <v>0.75792486316700003</v>
      </c>
      <c r="AG71" s="4">
        <v>0</v>
      </c>
      <c r="AH71" s="4" t="s">
        <v>138</v>
      </c>
      <c r="AI71" s="4">
        <v>0</v>
      </c>
      <c r="AJ71" s="4">
        <f>IF(AI71&lt;&gt;0,COUNTIF(Capacitors!A:A,L71),0)</f>
        <v>0</v>
      </c>
      <c r="AK71" s="4">
        <v>0</v>
      </c>
      <c r="AL71" s="4" t="s">
        <v>145</v>
      </c>
      <c r="AM71" s="29">
        <f>Assumptions!H$11+Assumptions!H$12+Assumptions!H$13</f>
        <v>228000</v>
      </c>
      <c r="AN71" s="29">
        <f>IFERROR(IF(C71="RelayElectromechanical",Assumptions!H$10,0),Assumptions!H$10)+IFERROR(IF(M71="RelayElectromechanical",Assumptions!H$10,0),Assumptions!H$10)</f>
        <v>240000</v>
      </c>
      <c r="AO71" s="30">
        <f>J71*Assumptions!$H$5</f>
        <v>152000</v>
      </c>
      <c r="AP71" s="30">
        <f>(AI71*5280*Assumptions!$H$6)+(AK71*5280*Assumptions!$H$7)+(AJ71*Assumptions!H$22)</f>
        <v>0</v>
      </c>
      <c r="AQ71" s="29">
        <f t="shared" si="6"/>
        <v>1750000</v>
      </c>
      <c r="AR71" s="29">
        <f>IF(AL71="Group 4: Requires multiple FLISR ties", Assumptions!$H$9,0)</f>
        <v>0</v>
      </c>
      <c r="AS71" s="36"/>
      <c r="AT71" s="36"/>
      <c r="AU71" s="30">
        <f t="shared" si="7"/>
        <v>2370000</v>
      </c>
      <c r="AV71" s="31"/>
      <c r="AW71" s="32"/>
    </row>
    <row r="72" spans="1:49" x14ac:dyDescent="0.25">
      <c r="A72" s="4" t="s">
        <v>217</v>
      </c>
      <c r="B72" s="4">
        <v>14111</v>
      </c>
      <c r="C72" s="4" t="s">
        <v>857</v>
      </c>
      <c r="D72" s="4" t="s">
        <v>218</v>
      </c>
      <c r="E72" s="4">
        <v>1279</v>
      </c>
      <c r="F72" s="4">
        <v>347</v>
      </c>
      <c r="G72" s="4">
        <f t="shared" si="4"/>
        <v>932</v>
      </c>
      <c r="H72" s="4">
        <v>4.3532000000000002</v>
      </c>
      <c r="I72" s="4">
        <f>3</f>
        <v>3</v>
      </c>
      <c r="J72" s="4">
        <f>CEILING(G72/Assumptions!$H$4,1)</f>
        <v>3</v>
      </c>
      <c r="K72" s="4" t="s">
        <v>219</v>
      </c>
      <c r="L72" s="4">
        <v>13227</v>
      </c>
      <c r="M72" s="4" t="s">
        <v>857</v>
      </c>
      <c r="N72" s="4" t="s">
        <v>220</v>
      </c>
      <c r="O72" s="4">
        <v>109</v>
      </c>
      <c r="P72" s="4" t="s">
        <v>177</v>
      </c>
      <c r="Q72" s="4">
        <v>1</v>
      </c>
      <c r="R72" s="4" t="s">
        <v>791</v>
      </c>
      <c r="S72" s="4" t="str">
        <f>IF(AL72="Group 3: Requires transformer upgrade",CONCATENATE(K72, " transformer upgrade"), IF(AND(AL72="Group 4: Requires multiple FLISR ties",U72&lt;=Assumptions!H$39),CONCATENATE(K72, " transformer upgrade"), "No transformer upgrade"))</f>
        <v>No transformer upgrade</v>
      </c>
      <c r="T72" s="4">
        <v>28</v>
      </c>
      <c r="U72" s="4">
        <v>2.0892820211249301</v>
      </c>
      <c r="V72" s="4">
        <v>0</v>
      </c>
      <c r="W72" s="4">
        <v>0</v>
      </c>
      <c r="X72" s="28">
        <v>0.94337674562740736</v>
      </c>
      <c r="Y72" s="4" t="s">
        <v>137</v>
      </c>
      <c r="Z72" s="4">
        <v>509.4234426388</v>
      </c>
      <c r="AA72" s="28">
        <v>0.94337674512703695</v>
      </c>
      <c r="AB72" s="4" t="s">
        <v>137</v>
      </c>
      <c r="AC72" s="4">
        <f t="shared" si="5"/>
        <v>11.646984158687472</v>
      </c>
      <c r="AD72" s="4">
        <v>509.42344236859998</v>
      </c>
      <c r="AE72" s="4">
        <v>540</v>
      </c>
      <c r="AF72" s="28">
        <v>0.94337674512703695</v>
      </c>
      <c r="AG72" s="4">
        <v>0</v>
      </c>
      <c r="AH72" s="4" t="s">
        <v>138</v>
      </c>
      <c r="AI72" s="4">
        <v>0</v>
      </c>
      <c r="AJ72" s="4">
        <f>IF(AI72&lt;&gt;0,COUNTIF(Capacitors!A:A,L72),0)</f>
        <v>0</v>
      </c>
      <c r="AK72" s="4">
        <v>0</v>
      </c>
      <c r="AL72" s="4" t="s">
        <v>139</v>
      </c>
      <c r="AM72" s="29">
        <f>Assumptions!H$11+Assumptions!H$12+Assumptions!H$13</f>
        <v>228000</v>
      </c>
      <c r="AN72" s="29">
        <f>IFERROR(IF(C72="RelayElectromechanical",Assumptions!H$10,0),Assumptions!H$10)+IFERROR(IF(M72="RelayElectromechanical",Assumptions!H$10,0),Assumptions!H$10)</f>
        <v>0</v>
      </c>
      <c r="AO72" s="30">
        <f>J72*Assumptions!$H$5</f>
        <v>228000</v>
      </c>
      <c r="AP72" s="30">
        <f>(AI72*5280*Assumptions!$H$6)+(AK72*5280*Assumptions!$H$7)+(AJ72*Assumptions!H$22)</f>
        <v>0</v>
      </c>
      <c r="AQ72" s="29">
        <f t="shared" si="6"/>
        <v>0</v>
      </c>
      <c r="AR72" s="29">
        <f>IF(AL72="Group 4: Requires multiple FLISR ties", Assumptions!$H$9,0)</f>
        <v>445660.98560000001</v>
      </c>
      <c r="AS72" s="36"/>
      <c r="AT72" s="36"/>
      <c r="AU72" s="30">
        <f t="shared" si="7"/>
        <v>901660.98560000001</v>
      </c>
      <c r="AV72" s="31"/>
      <c r="AW72" s="32"/>
    </row>
    <row r="73" spans="1:49" x14ac:dyDescent="0.25">
      <c r="A73" s="4" t="s">
        <v>214</v>
      </c>
      <c r="B73" s="4">
        <v>13038</v>
      </c>
      <c r="C73" s="4" t="s">
        <v>857</v>
      </c>
      <c r="D73" s="4" t="s">
        <v>293</v>
      </c>
      <c r="E73" s="4">
        <v>643</v>
      </c>
      <c r="F73" s="4">
        <v>301</v>
      </c>
      <c r="G73" s="4">
        <f t="shared" si="4"/>
        <v>342</v>
      </c>
      <c r="H73" s="4">
        <v>1.9912999999999998</v>
      </c>
      <c r="I73" s="4">
        <f>3</f>
        <v>3</v>
      </c>
      <c r="J73" s="4">
        <f>CEILING(G73/Assumptions!$H$4,1)</f>
        <v>1</v>
      </c>
      <c r="K73" s="4" t="s">
        <v>219</v>
      </c>
      <c r="L73" s="4">
        <v>13227</v>
      </c>
      <c r="M73" s="4" t="s">
        <v>857</v>
      </c>
      <c r="N73" s="4" t="s">
        <v>294</v>
      </c>
      <c r="O73" s="4">
        <v>273</v>
      </c>
      <c r="P73" s="4" t="s">
        <v>177</v>
      </c>
      <c r="Q73" s="4">
        <v>2</v>
      </c>
      <c r="R73" s="4" t="s">
        <v>29</v>
      </c>
      <c r="S73" s="4" t="str">
        <f>IF(AL73="Group 3: Requires transformer upgrade",CONCATENATE(K73, " transformer upgrade"), IF(AND(AL73="Group 4: Requires multiple FLISR ties",U73&lt;=Assumptions!H$39),CONCATENATE(K73, " transformer upgrade"), "No transformer upgrade"))</f>
        <v>No transformer upgrade</v>
      </c>
      <c r="T73" s="4">
        <v>28</v>
      </c>
      <c r="U73" s="4">
        <v>2.0892820211249301</v>
      </c>
      <c r="V73" s="4">
        <v>0</v>
      </c>
      <c r="W73" s="4">
        <v>0</v>
      </c>
      <c r="X73" s="28">
        <v>0.75977062513851845</v>
      </c>
      <c r="Y73" s="4" t="s">
        <v>137</v>
      </c>
      <c r="Z73" s="4">
        <v>410.27613757479998</v>
      </c>
      <c r="AA73" s="28">
        <v>0.75977062513851845</v>
      </c>
      <c r="AB73" s="4" t="s">
        <v>137</v>
      </c>
      <c r="AC73" s="4">
        <f t="shared" si="5"/>
        <v>9.3801723234472707</v>
      </c>
      <c r="AD73" s="4">
        <v>410.27613757479998</v>
      </c>
      <c r="AE73" s="4">
        <v>540</v>
      </c>
      <c r="AF73" s="4">
        <v>0.75977062513851845</v>
      </c>
      <c r="AG73" s="4">
        <v>0</v>
      </c>
      <c r="AH73" s="4" t="s">
        <v>138</v>
      </c>
      <c r="AI73" s="4">
        <v>0</v>
      </c>
      <c r="AJ73" s="4">
        <f>IF(AI73&lt;&gt;0,COUNTIF(Capacitors!A:A,L73),0)</f>
        <v>0</v>
      </c>
      <c r="AK73" s="4">
        <v>0</v>
      </c>
      <c r="AL73" s="4" t="s">
        <v>856</v>
      </c>
      <c r="AM73" s="29">
        <f>Assumptions!H$11+Assumptions!H$12+Assumptions!H$13</f>
        <v>228000</v>
      </c>
      <c r="AN73" s="29">
        <f>IFERROR(IF(C73="RelayElectromechanical",Assumptions!H$10,0),Assumptions!H$10)+IFERROR(IF(M73="RelayElectromechanical",Assumptions!H$10,0),Assumptions!H$10)</f>
        <v>0</v>
      </c>
      <c r="AO73" s="30">
        <f>J73*Assumptions!$H$5</f>
        <v>76000</v>
      </c>
      <c r="AP73" s="30">
        <f>(AI73*5280*Assumptions!$H$6)+(AK73*5280*Assumptions!$H$7)+(AJ73*Assumptions!H$22)</f>
        <v>0</v>
      </c>
      <c r="AQ73" s="29">
        <f t="shared" si="6"/>
        <v>0</v>
      </c>
      <c r="AR73" s="29">
        <f>IF(AL73="Group 4: Requires multiple FLISR ties", Assumptions!$H$9,0)</f>
        <v>0</v>
      </c>
      <c r="AS73" s="36"/>
      <c r="AT73" s="36"/>
      <c r="AU73" s="30">
        <f t="shared" si="7"/>
        <v>304000</v>
      </c>
      <c r="AV73" s="31"/>
      <c r="AW73" s="32"/>
    </row>
    <row r="74" spans="1:49" x14ac:dyDescent="0.25">
      <c r="A74" s="4" t="s">
        <v>205</v>
      </c>
      <c r="B74" s="4">
        <v>13457</v>
      </c>
      <c r="C74" s="4" t="s">
        <v>857</v>
      </c>
      <c r="D74" s="4" t="s">
        <v>254</v>
      </c>
      <c r="E74" s="4">
        <v>881</v>
      </c>
      <c r="F74" s="4">
        <v>330</v>
      </c>
      <c r="G74" s="4">
        <f t="shared" si="4"/>
        <v>551</v>
      </c>
      <c r="H74" s="4">
        <v>3.6237000000000004</v>
      </c>
      <c r="I74" s="4">
        <f>3</f>
        <v>3</v>
      </c>
      <c r="J74" s="4">
        <f>CEILING(G74/Assumptions!$H$4,1)</f>
        <v>2</v>
      </c>
      <c r="K74" s="4" t="s">
        <v>211</v>
      </c>
      <c r="L74" s="4">
        <v>13228</v>
      </c>
      <c r="M74" s="4" t="s">
        <v>857</v>
      </c>
      <c r="N74" s="4" t="s">
        <v>255</v>
      </c>
      <c r="O74" s="4">
        <v>181</v>
      </c>
      <c r="P74" s="4" t="s">
        <v>177</v>
      </c>
      <c r="Q74" s="4">
        <v>2</v>
      </c>
      <c r="R74" s="4" t="s">
        <v>791</v>
      </c>
      <c r="S74" s="4" t="str">
        <f>IF(AL74="Group 3: Requires transformer upgrade",CONCATENATE(K74, " transformer upgrade"), IF(AND(AL74="Group 4: Requires multiple FLISR ties",U74&lt;=Assumptions!H$39),CONCATENATE(K74, " transformer upgrade"), "No transformer upgrade"))</f>
        <v>Brandon W transformer upgrade</v>
      </c>
      <c r="T74" s="4">
        <v>24.4</v>
      </c>
      <c r="U74" s="4">
        <v>1.1057509335542335</v>
      </c>
      <c r="V74" s="4">
        <v>0</v>
      </c>
      <c r="W74" s="4">
        <v>0</v>
      </c>
      <c r="X74" s="28">
        <v>0.88606544105018514</v>
      </c>
      <c r="Y74" s="4" t="s">
        <v>137</v>
      </c>
      <c r="Z74" s="4">
        <v>478.47533816710001</v>
      </c>
      <c r="AA74" s="28">
        <v>0.88606544105018514</v>
      </c>
      <c r="AB74" s="4" t="s">
        <v>137</v>
      </c>
      <c r="AC74" s="4">
        <f t="shared" si="5"/>
        <v>10.939415465538348</v>
      </c>
      <c r="AD74" s="4">
        <v>478.47533816710001</v>
      </c>
      <c r="AE74" s="4">
        <v>540</v>
      </c>
      <c r="AF74" s="4">
        <v>0.88606544105018514</v>
      </c>
      <c r="AG74" s="4">
        <v>0</v>
      </c>
      <c r="AH74" s="4" t="s">
        <v>138</v>
      </c>
      <c r="AI74" s="4">
        <v>0</v>
      </c>
      <c r="AJ74" s="4">
        <f>IF(AI74&lt;&gt;0,COUNTIF(Capacitors!A:A,L74),0)</f>
        <v>0</v>
      </c>
      <c r="AK74" s="4">
        <v>0</v>
      </c>
      <c r="AL74" s="4" t="s">
        <v>145</v>
      </c>
      <c r="AM74" s="29">
        <f>Assumptions!H$11+Assumptions!H$12+Assumptions!H$13</f>
        <v>228000</v>
      </c>
      <c r="AN74" s="29">
        <f>IFERROR(IF(C74="RelayElectromechanical",Assumptions!H$10,0),Assumptions!H$10)+IFERROR(IF(M74="RelayElectromechanical",Assumptions!H$10,0),Assumptions!H$10)</f>
        <v>0</v>
      </c>
      <c r="AO74" s="30">
        <f>J74*Assumptions!$H$5</f>
        <v>152000</v>
      </c>
      <c r="AP74" s="30">
        <f>(AI74*5280*Assumptions!$H$6)+(AK74*5280*Assumptions!$H$7)+(AJ74*Assumptions!H$22)</f>
        <v>0</v>
      </c>
      <c r="AQ74" s="29">
        <f t="shared" si="6"/>
        <v>1750000</v>
      </c>
      <c r="AR74" s="29">
        <f>IF(AL74="Group 4: Requires multiple FLISR ties", Assumptions!$H$9,0)</f>
        <v>0</v>
      </c>
      <c r="AS74" s="36"/>
      <c r="AT74" s="36"/>
      <c r="AU74" s="30">
        <f t="shared" si="7"/>
        <v>2130000</v>
      </c>
      <c r="AV74" s="31"/>
      <c r="AW74" s="32"/>
    </row>
    <row r="75" spans="1:49" x14ac:dyDescent="0.25">
      <c r="A75" s="4" t="s">
        <v>196</v>
      </c>
      <c r="B75" s="4">
        <v>13129</v>
      </c>
      <c r="C75" s="4" t="s">
        <v>858</v>
      </c>
      <c r="D75" s="4" t="s">
        <v>281</v>
      </c>
      <c r="E75" s="4">
        <v>749</v>
      </c>
      <c r="F75" s="4">
        <v>336</v>
      </c>
      <c r="G75" s="4">
        <f t="shared" si="4"/>
        <v>413</v>
      </c>
      <c r="H75" s="4">
        <v>2.8983999999999996</v>
      </c>
      <c r="I75" s="4">
        <f>3</f>
        <v>3</v>
      </c>
      <c r="J75" s="4">
        <f>CEILING(G75/Assumptions!$H$4,1)</f>
        <v>2</v>
      </c>
      <c r="K75" s="4" t="s">
        <v>211</v>
      </c>
      <c r="L75" s="4">
        <v>13229</v>
      </c>
      <c r="M75" s="4" t="s">
        <v>857</v>
      </c>
      <c r="N75" s="4" t="s">
        <v>282</v>
      </c>
      <c r="O75" s="4">
        <v>259</v>
      </c>
      <c r="P75" s="4" t="s">
        <v>177</v>
      </c>
      <c r="Q75" s="4">
        <v>1</v>
      </c>
      <c r="R75" s="4" t="s">
        <v>791</v>
      </c>
      <c r="S75" s="4" t="str">
        <f>IF(AL75="Group 3: Requires transformer upgrade",CONCATENATE(K75, " transformer upgrade"), IF(AND(AL75="Group 4: Requires multiple FLISR ties",U75&lt;=Assumptions!H$39),CONCATENATE(K75, " transformer upgrade"), "No transformer upgrade"))</f>
        <v>Brandon W transformer upgrade</v>
      </c>
      <c r="T75" s="4">
        <v>24.4</v>
      </c>
      <c r="U75" s="4">
        <v>1.1057509335542335</v>
      </c>
      <c r="V75" s="4">
        <v>0</v>
      </c>
      <c r="W75" s="4">
        <v>0</v>
      </c>
      <c r="X75" s="28">
        <v>0.82216156175390243</v>
      </c>
      <c r="Y75" s="4" t="s">
        <v>144</v>
      </c>
      <c r="Z75" s="4">
        <v>337.0862403191</v>
      </c>
      <c r="AA75" s="28">
        <v>0.8221615619482926</v>
      </c>
      <c r="AB75" s="4" t="s">
        <v>144</v>
      </c>
      <c r="AC75" s="4">
        <f t="shared" si="5"/>
        <v>7.7068265327208945</v>
      </c>
      <c r="AD75" s="4">
        <v>337.08624039879999</v>
      </c>
      <c r="AE75" s="4">
        <v>410</v>
      </c>
      <c r="AF75" s="4">
        <v>0.8221615619482926</v>
      </c>
      <c r="AG75" s="4">
        <v>0</v>
      </c>
      <c r="AH75" s="4" t="s">
        <v>138</v>
      </c>
      <c r="AI75" s="4">
        <v>0</v>
      </c>
      <c r="AJ75" s="4">
        <f>IF(AI75&lt;&gt;0,COUNTIF(Capacitors!A:A,L75),0)</f>
        <v>0</v>
      </c>
      <c r="AK75" s="4">
        <v>0</v>
      </c>
      <c r="AL75" s="4" t="s">
        <v>145</v>
      </c>
      <c r="AM75" s="29">
        <f>Assumptions!H$11+Assumptions!H$12+Assumptions!H$13</f>
        <v>228000</v>
      </c>
      <c r="AN75" s="29">
        <f>IFERROR(IF(C75="RelayElectromechanical",Assumptions!H$10,0),Assumptions!H$10)+IFERROR(IF(M75="RelayElectromechanical",Assumptions!H$10,0),Assumptions!H$10)</f>
        <v>120000</v>
      </c>
      <c r="AO75" s="30">
        <f>J75*Assumptions!$H$5</f>
        <v>152000</v>
      </c>
      <c r="AP75" s="30">
        <f>(AI75*5280*Assumptions!$H$6)+(AK75*5280*Assumptions!$H$7)+(AJ75*Assumptions!H$22)</f>
        <v>0</v>
      </c>
      <c r="AQ75" s="29">
        <f t="shared" si="6"/>
        <v>1750000</v>
      </c>
      <c r="AR75" s="29">
        <f>IF(AL75="Group 4: Requires multiple FLISR ties", Assumptions!$H$9,0)</f>
        <v>0</v>
      </c>
      <c r="AS75" s="36"/>
      <c r="AT75" s="36"/>
      <c r="AU75" s="30">
        <f t="shared" si="7"/>
        <v>2250000</v>
      </c>
      <c r="AV75" s="31"/>
      <c r="AW75" s="32"/>
    </row>
    <row r="76" spans="1:49" x14ac:dyDescent="0.25">
      <c r="A76" s="4" t="s">
        <v>214</v>
      </c>
      <c r="B76" s="4">
        <v>13039</v>
      </c>
      <c r="C76" s="4" t="s">
        <v>857</v>
      </c>
      <c r="D76" s="4" t="s">
        <v>215</v>
      </c>
      <c r="E76" s="4">
        <v>1386</v>
      </c>
      <c r="F76" s="4">
        <v>325</v>
      </c>
      <c r="G76" s="4">
        <f t="shared" si="4"/>
        <v>1061</v>
      </c>
      <c r="H76" s="4">
        <v>4.077</v>
      </c>
      <c r="I76" s="4">
        <f>3</f>
        <v>3</v>
      </c>
      <c r="J76" s="4">
        <f>CEILING(G76/Assumptions!$H$4,1)</f>
        <v>4</v>
      </c>
      <c r="K76" s="4" t="s">
        <v>211</v>
      </c>
      <c r="L76" s="4">
        <v>13230</v>
      </c>
      <c r="M76" s="4" t="s">
        <v>857</v>
      </c>
      <c r="N76" s="4" t="s">
        <v>216</v>
      </c>
      <c r="O76" s="4">
        <v>105</v>
      </c>
      <c r="P76" s="4" t="s">
        <v>177</v>
      </c>
      <c r="Q76" s="4">
        <v>1</v>
      </c>
      <c r="R76" s="4" t="s">
        <v>791</v>
      </c>
      <c r="S76" s="4" t="str">
        <f>IF(AL76="Group 3: Requires transformer upgrade",CONCATENATE(K76, " transformer upgrade"), IF(AND(AL76="Group 4: Requires multiple FLISR ties",U76&lt;=Assumptions!H$39),CONCATENATE(K76, " transformer upgrade"), "No transformer upgrade"))</f>
        <v>Brandon W transformer upgrade</v>
      </c>
      <c r="T76" s="4">
        <v>24.4</v>
      </c>
      <c r="U76" s="4">
        <v>1.1057509335542335</v>
      </c>
      <c r="V76" s="4">
        <v>3.6000000000000005</v>
      </c>
      <c r="W76" s="4">
        <v>157.45916432444344</v>
      </c>
      <c r="X76" s="28">
        <v>0.76049279287851845</v>
      </c>
      <c r="Y76" s="4" t="s">
        <v>137</v>
      </c>
      <c r="Z76" s="4">
        <v>410.66610815439998</v>
      </c>
      <c r="AA76" s="28">
        <v>0.76049260313111111</v>
      </c>
      <c r="AB76" s="4" t="s">
        <v>150</v>
      </c>
      <c r="AC76" s="4">
        <f t="shared" si="5"/>
        <v>9.3890859057314255</v>
      </c>
      <c r="AD76" s="4">
        <v>410.66600569079998</v>
      </c>
      <c r="AE76" s="4">
        <v>540</v>
      </c>
      <c r="AF76" s="4">
        <v>1.0520836481763767</v>
      </c>
      <c r="AG76" s="4">
        <v>0</v>
      </c>
      <c r="AH76" s="4" t="s">
        <v>138</v>
      </c>
      <c r="AI76" s="4">
        <v>0</v>
      </c>
      <c r="AJ76" s="4">
        <f>IF(AI76&lt;&gt;0,COUNTIF(Capacitors!A:A,L76),0)</f>
        <v>0</v>
      </c>
      <c r="AK76" s="4">
        <v>0</v>
      </c>
      <c r="AL76" s="4" t="s">
        <v>145</v>
      </c>
      <c r="AM76" s="29">
        <f>Assumptions!H$11+Assumptions!H$12+Assumptions!H$13</f>
        <v>228000</v>
      </c>
      <c r="AN76" s="29">
        <f>IFERROR(IF(C76="RelayElectromechanical",Assumptions!H$10,0),Assumptions!H$10)+IFERROR(IF(M76="RelayElectromechanical",Assumptions!H$10,0),Assumptions!H$10)</f>
        <v>0</v>
      </c>
      <c r="AO76" s="30">
        <f>J76*Assumptions!$H$5</f>
        <v>304000</v>
      </c>
      <c r="AP76" s="30">
        <f>(AI76*5280*Assumptions!$H$6)+(AK76*5280*Assumptions!$H$7)+(AJ76*Assumptions!H$22)</f>
        <v>0</v>
      </c>
      <c r="AQ76" s="29">
        <f t="shared" si="6"/>
        <v>1750000</v>
      </c>
      <c r="AR76" s="29">
        <f>IF(AL76="Group 4: Requires multiple FLISR ties", Assumptions!$H$9,0)</f>
        <v>0</v>
      </c>
      <c r="AS76" s="36"/>
      <c r="AT76" s="36"/>
      <c r="AU76" s="30">
        <f t="shared" si="7"/>
        <v>2282000</v>
      </c>
      <c r="AV76" s="31"/>
      <c r="AW76" s="32"/>
    </row>
    <row r="77" spans="1:49" x14ac:dyDescent="0.25">
      <c r="A77" s="4" t="s">
        <v>219</v>
      </c>
      <c r="B77" s="4">
        <v>13226</v>
      </c>
      <c r="C77" s="4" t="s">
        <v>857</v>
      </c>
      <c r="D77" s="4" t="s">
        <v>291</v>
      </c>
      <c r="E77" s="4">
        <v>1288</v>
      </c>
      <c r="F77" s="4">
        <v>339</v>
      </c>
      <c r="G77" s="4">
        <f t="shared" si="4"/>
        <v>949</v>
      </c>
      <c r="H77" s="4">
        <v>6.3877000000000006</v>
      </c>
      <c r="I77" s="4">
        <f>3</f>
        <v>3</v>
      </c>
      <c r="J77" s="4">
        <f>CEILING(G77/Assumptions!$H$4,1)</f>
        <v>3</v>
      </c>
      <c r="K77" s="4" t="s">
        <v>219</v>
      </c>
      <c r="L77" s="4">
        <v>13231</v>
      </c>
      <c r="M77" s="4" t="s">
        <v>857</v>
      </c>
      <c r="N77" s="4" t="s">
        <v>292</v>
      </c>
      <c r="O77" s="4">
        <v>269</v>
      </c>
      <c r="P77" s="4" t="s">
        <v>177</v>
      </c>
      <c r="Q77" s="4">
        <v>5</v>
      </c>
      <c r="R77" s="4" t="s">
        <v>791</v>
      </c>
      <c r="S77" s="4" t="str">
        <f>IF(AL77="Group 3: Requires transformer upgrade",CONCATENATE(K77, " transformer upgrade"), IF(AND(AL77="Group 4: Requires multiple FLISR ties",U77&lt;=Assumptions!H$39),CONCATENATE(K77, " transformer upgrade"), "No transformer upgrade"))</f>
        <v>No transformer upgrade</v>
      </c>
      <c r="T77" s="4">
        <v>28</v>
      </c>
      <c r="U77" s="4">
        <v>2.0892820211249301</v>
      </c>
      <c r="V77" s="4">
        <v>0</v>
      </c>
      <c r="W77" s="4">
        <v>0</v>
      </c>
      <c r="X77" s="28">
        <v>1.1272906667427778</v>
      </c>
      <c r="Y77" s="4" t="s">
        <v>137</v>
      </c>
      <c r="Z77" s="4">
        <v>608.73696004110002</v>
      </c>
      <c r="AA77" s="28">
        <v>1.127290318878889</v>
      </c>
      <c r="AB77" s="4" t="s">
        <v>137</v>
      </c>
      <c r="AC77" s="4">
        <f t="shared" si="5"/>
        <v>13.917591835970176</v>
      </c>
      <c r="AD77" s="4">
        <v>608.73677219460001</v>
      </c>
      <c r="AE77" s="4">
        <v>540</v>
      </c>
      <c r="AF77" s="28">
        <v>1.127290318878889</v>
      </c>
      <c r="AG77" s="4">
        <v>0</v>
      </c>
      <c r="AH77" s="4" t="s">
        <v>138</v>
      </c>
      <c r="AI77" s="4">
        <v>0</v>
      </c>
      <c r="AJ77" s="4">
        <f>IF(AI77&lt;&gt;0,COUNTIF(Capacitors!A:A,L77),0)</f>
        <v>0</v>
      </c>
      <c r="AK77" s="4">
        <v>0</v>
      </c>
      <c r="AL77" s="4" t="s">
        <v>139</v>
      </c>
      <c r="AM77" s="29">
        <f>Assumptions!H$11+Assumptions!H$12+Assumptions!H$13</f>
        <v>228000</v>
      </c>
      <c r="AN77" s="29">
        <f>IFERROR(IF(C77="RelayElectromechanical",Assumptions!H$10,0),Assumptions!H$10)+IFERROR(IF(M77="RelayElectromechanical",Assumptions!H$10,0),Assumptions!H$10)</f>
        <v>0</v>
      </c>
      <c r="AO77" s="30">
        <f>J77*Assumptions!$H$5</f>
        <v>228000</v>
      </c>
      <c r="AP77" s="30">
        <f>(AI77*5280*Assumptions!$H$6)+(AK77*5280*Assumptions!$H$7)+(AJ77*Assumptions!H$22)</f>
        <v>0</v>
      </c>
      <c r="AQ77" s="29">
        <f t="shared" si="6"/>
        <v>0</v>
      </c>
      <c r="AR77" s="29">
        <f>IF(AL77="Group 4: Requires multiple FLISR ties", Assumptions!$H$9,0)</f>
        <v>445660.98560000001</v>
      </c>
      <c r="AS77" s="36"/>
      <c r="AT77" s="36"/>
      <c r="AU77" s="30">
        <f t="shared" si="7"/>
        <v>901660.98560000001</v>
      </c>
      <c r="AV77" s="31"/>
      <c r="AW77" s="32"/>
    </row>
    <row r="78" spans="1:49" x14ac:dyDescent="0.25">
      <c r="A78" s="4" t="s">
        <v>180</v>
      </c>
      <c r="B78" s="4">
        <v>13798</v>
      </c>
      <c r="C78" s="4" t="s">
        <v>857</v>
      </c>
      <c r="D78" s="4" t="s">
        <v>287</v>
      </c>
      <c r="E78" s="4">
        <v>1280</v>
      </c>
      <c r="F78" s="4">
        <v>300</v>
      </c>
      <c r="G78" s="4">
        <f t="shared" si="4"/>
        <v>980</v>
      </c>
      <c r="H78" s="4">
        <v>5.5142000000000007</v>
      </c>
      <c r="I78" s="4">
        <f>3</f>
        <v>3</v>
      </c>
      <c r="J78" s="4">
        <f>CEILING(G78/Assumptions!$H$4,1)</f>
        <v>3</v>
      </c>
      <c r="K78" s="4" t="s">
        <v>219</v>
      </c>
      <c r="L78" s="4">
        <v>13231</v>
      </c>
      <c r="M78" s="4" t="s">
        <v>857</v>
      </c>
      <c r="N78" s="4" t="s">
        <v>238</v>
      </c>
      <c r="O78" s="4">
        <v>266</v>
      </c>
      <c r="P78" s="4" t="s">
        <v>177</v>
      </c>
      <c r="Q78" s="4">
        <v>4</v>
      </c>
      <c r="R78" s="4" t="s">
        <v>791</v>
      </c>
      <c r="S78" s="4" t="str">
        <f>IF(AL78="Group 3: Requires transformer upgrade",CONCATENATE(K78, " transformer upgrade"), IF(AND(AL78="Group 4: Requires multiple FLISR ties",U78&lt;=Assumptions!H$39),CONCATENATE(K78, " transformer upgrade"), "No transformer upgrade"))</f>
        <v>No transformer upgrade</v>
      </c>
      <c r="T78" s="4">
        <v>28</v>
      </c>
      <c r="U78" s="4">
        <v>2.0892820211249301</v>
      </c>
      <c r="V78" s="4">
        <v>0</v>
      </c>
      <c r="W78" s="4">
        <v>0</v>
      </c>
      <c r="X78" s="28">
        <v>0.92981825984203703</v>
      </c>
      <c r="Y78" s="4" t="s">
        <v>137</v>
      </c>
      <c r="Z78" s="4">
        <v>502.10186031469999</v>
      </c>
      <c r="AA78" s="28">
        <v>0.92981825984203703</v>
      </c>
      <c r="AB78" s="4" t="s">
        <v>137</v>
      </c>
      <c r="AC78" s="4">
        <f t="shared" si="5"/>
        <v>11.479590310846833</v>
      </c>
      <c r="AD78" s="4">
        <v>502.10186031469999</v>
      </c>
      <c r="AE78" s="4">
        <v>540</v>
      </c>
      <c r="AF78" s="28">
        <v>0.92981825984203703</v>
      </c>
      <c r="AG78" s="4">
        <v>0</v>
      </c>
      <c r="AH78" s="4" t="s">
        <v>138</v>
      </c>
      <c r="AI78" s="4">
        <v>0</v>
      </c>
      <c r="AJ78" s="4">
        <f>IF(AI78&lt;&gt;0,COUNTIF(Capacitors!A:A,L78),0)</f>
        <v>0</v>
      </c>
      <c r="AK78" s="4">
        <v>0</v>
      </c>
      <c r="AL78" s="4" t="s">
        <v>139</v>
      </c>
      <c r="AM78" s="29">
        <f>Assumptions!H$11+Assumptions!H$12+Assumptions!H$13</f>
        <v>228000</v>
      </c>
      <c r="AN78" s="29">
        <f>IFERROR(IF(C78="RelayElectromechanical",Assumptions!H$10,0),Assumptions!H$10)+IFERROR(IF(M78="RelayElectromechanical",Assumptions!H$10,0),Assumptions!H$10)</f>
        <v>0</v>
      </c>
      <c r="AO78" s="30">
        <f>J78*Assumptions!$H$5</f>
        <v>228000</v>
      </c>
      <c r="AP78" s="30">
        <f>(AI78*5280*Assumptions!$H$6)+(AK78*5280*Assumptions!$H$7)+(AJ78*Assumptions!H$22)</f>
        <v>0</v>
      </c>
      <c r="AQ78" s="29">
        <f t="shared" si="6"/>
        <v>0</v>
      </c>
      <c r="AR78" s="29">
        <f>IF(AL78="Group 4: Requires multiple FLISR ties", Assumptions!$H$9,0)</f>
        <v>445660.98560000001</v>
      </c>
      <c r="AS78" s="36"/>
      <c r="AT78" s="36"/>
      <c r="AU78" s="30">
        <f t="shared" si="7"/>
        <v>901660.98560000001</v>
      </c>
      <c r="AV78" s="31"/>
      <c r="AW78" s="32"/>
    </row>
    <row r="79" spans="1:49" x14ac:dyDescent="0.25">
      <c r="A79" s="4" t="s">
        <v>373</v>
      </c>
      <c r="B79" s="4">
        <v>14145</v>
      </c>
      <c r="C79" s="4" t="s">
        <v>857</v>
      </c>
      <c r="D79" s="4" t="s">
        <v>404</v>
      </c>
      <c r="E79" s="4">
        <v>1735</v>
      </c>
      <c r="F79" s="4">
        <v>311</v>
      </c>
      <c r="G79" s="4">
        <f t="shared" si="4"/>
        <v>1424</v>
      </c>
      <c r="H79" s="4">
        <v>5.3921000000000001</v>
      </c>
      <c r="I79" s="4">
        <f>3</f>
        <v>3</v>
      </c>
      <c r="J79" s="4">
        <f>CEILING(G79/Assumptions!$H$4,1)</f>
        <v>5</v>
      </c>
      <c r="K79" s="4" t="s">
        <v>358</v>
      </c>
      <c r="L79" s="4">
        <v>13233</v>
      </c>
      <c r="M79" s="4" t="s">
        <v>857</v>
      </c>
      <c r="N79" s="4" t="s">
        <v>405</v>
      </c>
      <c r="O79" s="4">
        <v>140</v>
      </c>
      <c r="P79" s="4" t="s">
        <v>357</v>
      </c>
      <c r="Q79" s="4">
        <v>1</v>
      </c>
      <c r="R79" s="4" t="s">
        <v>29</v>
      </c>
      <c r="S79" s="4" t="str">
        <f>IF(AL79="Group 3: Requires transformer upgrade",CONCATENATE(K79, " transformer upgrade"), IF(AND(AL79="Group 4: Requires multiple FLISR ties",U79&lt;=Assumptions!H$39),CONCATENATE(K79, " transformer upgrade"), "No transformer upgrade"))</f>
        <v>No transformer upgrade</v>
      </c>
      <c r="T79" s="4">
        <v>37</v>
      </c>
      <c r="U79" s="4">
        <v>17.673846371178772</v>
      </c>
      <c r="V79" s="4">
        <v>0</v>
      </c>
      <c r="W79" s="4">
        <v>0</v>
      </c>
      <c r="X79" s="28">
        <v>2.0790115991240001</v>
      </c>
      <c r="Y79" s="4" t="s">
        <v>142</v>
      </c>
      <c r="Z79" s="4">
        <v>415.80231982480001</v>
      </c>
      <c r="AA79" s="28">
        <v>0.76998877512444441</v>
      </c>
      <c r="AB79" s="4" t="s">
        <v>137</v>
      </c>
      <c r="AC79" s="4">
        <f t="shared" si="5"/>
        <v>9.506326197423828</v>
      </c>
      <c r="AD79" s="4">
        <v>415.79393856719997</v>
      </c>
      <c r="AE79" s="4">
        <v>540</v>
      </c>
      <c r="AF79" s="4">
        <v>0.76998877512444441</v>
      </c>
      <c r="AG79" s="4">
        <v>3.0303030303030303E-3</v>
      </c>
      <c r="AH79" s="4" t="s">
        <v>146</v>
      </c>
      <c r="AI79" s="4">
        <v>3.0303030303030303E-3</v>
      </c>
      <c r="AJ79" s="4">
        <f>IF(AI79&lt;&gt;0,COUNTIF(Capacitors!A:A,L79),0)</f>
        <v>0</v>
      </c>
      <c r="AK79" s="4">
        <v>0</v>
      </c>
      <c r="AL79" s="4" t="s">
        <v>149</v>
      </c>
      <c r="AM79" s="29">
        <f>Assumptions!H$11+Assumptions!H$12+Assumptions!H$13</f>
        <v>228000</v>
      </c>
      <c r="AN79" s="29">
        <f>IFERROR(IF(C79="RelayElectromechanical",Assumptions!H$10,0),Assumptions!H$10)+IFERROR(IF(M79="RelayElectromechanical",Assumptions!H$10,0),Assumptions!H$10)</f>
        <v>0</v>
      </c>
      <c r="AO79" s="30">
        <f>J79*Assumptions!$H$5</f>
        <v>380000</v>
      </c>
      <c r="AP79" s="30">
        <f>(AI79*5280*Assumptions!$H$6)+(AK79*5280*Assumptions!$H$7)+(AJ79*Assumptions!H$22)</f>
        <v>862.03199999999993</v>
      </c>
      <c r="AQ79" s="29">
        <f t="shared" si="6"/>
        <v>0</v>
      </c>
      <c r="AR79" s="29">
        <f>IF(AL79="Group 4: Requires multiple FLISR ties", Assumptions!$H$9,0)</f>
        <v>0</v>
      </c>
      <c r="AS79" s="36"/>
      <c r="AT79" s="36"/>
      <c r="AU79" s="30">
        <f t="shared" si="7"/>
        <v>608862.03200000001</v>
      </c>
      <c r="AV79" s="31"/>
      <c r="AW79" s="32"/>
    </row>
    <row r="80" spans="1:49" x14ac:dyDescent="0.25">
      <c r="A80" s="4" t="s">
        <v>367</v>
      </c>
      <c r="B80" s="4">
        <v>13440</v>
      </c>
      <c r="C80" s="4" t="s">
        <v>857</v>
      </c>
      <c r="D80" s="4" t="s">
        <v>368</v>
      </c>
      <c r="E80" s="4">
        <v>1695</v>
      </c>
      <c r="F80" s="4">
        <v>308</v>
      </c>
      <c r="G80" s="4">
        <f t="shared" si="4"/>
        <v>1387</v>
      </c>
      <c r="H80" s="4">
        <v>4.2372000000000005</v>
      </c>
      <c r="I80" s="4">
        <f>3</f>
        <v>3</v>
      </c>
      <c r="J80" s="4">
        <f>CEILING(G80/Assumptions!$H$4,1)</f>
        <v>4</v>
      </c>
      <c r="K80" s="4" t="s">
        <v>358</v>
      </c>
      <c r="L80" s="4">
        <v>13235</v>
      </c>
      <c r="M80" s="4" t="s">
        <v>857</v>
      </c>
      <c r="N80" s="4" t="s">
        <v>369</v>
      </c>
      <c r="O80" s="4">
        <v>80</v>
      </c>
      <c r="P80" s="4" t="s">
        <v>357</v>
      </c>
      <c r="Q80" s="4">
        <v>1</v>
      </c>
      <c r="R80" s="4" t="s">
        <v>29</v>
      </c>
      <c r="S80" s="4" t="str">
        <f>IF(AL80="Group 3: Requires transformer upgrade",CONCATENATE(K80, " transformer upgrade"), IF(AND(AL80="Group 4: Requires multiple FLISR ties",U80&lt;=Assumptions!H$39),CONCATENATE(K80, " transformer upgrade"), "No transformer upgrade"))</f>
        <v>No transformer upgrade</v>
      </c>
      <c r="T80" s="4">
        <v>37</v>
      </c>
      <c r="U80" s="4">
        <v>17.673846371178772</v>
      </c>
      <c r="V80" s="4">
        <v>0</v>
      </c>
      <c r="W80" s="4">
        <v>0</v>
      </c>
      <c r="X80" s="28">
        <v>1.1940883157429629</v>
      </c>
      <c r="Y80" s="4" t="s">
        <v>137</v>
      </c>
      <c r="Z80" s="4">
        <v>644.8076905012</v>
      </c>
      <c r="AA80" s="28">
        <v>1.1940883149857409</v>
      </c>
      <c r="AB80" s="4" t="s">
        <v>137</v>
      </c>
      <c r="AC80" s="4">
        <f t="shared" si="5"/>
        <v>14.742283780633075</v>
      </c>
      <c r="AD80" s="4">
        <v>644.80769009230005</v>
      </c>
      <c r="AE80" s="4">
        <v>540</v>
      </c>
      <c r="AF80" s="28">
        <v>1.1940883149857409</v>
      </c>
      <c r="AG80" s="4">
        <v>0</v>
      </c>
      <c r="AH80" s="4" t="s">
        <v>138</v>
      </c>
      <c r="AI80" s="4">
        <v>0</v>
      </c>
      <c r="AJ80" s="4">
        <f>IF(AI80&lt;&gt;0,COUNTIF(Capacitors!A:A,L80),0)</f>
        <v>0</v>
      </c>
      <c r="AK80" s="4">
        <v>0</v>
      </c>
      <c r="AL80" s="4" t="s">
        <v>139</v>
      </c>
      <c r="AM80" s="29">
        <f>Assumptions!H$11+Assumptions!H$12+Assumptions!H$13</f>
        <v>228000</v>
      </c>
      <c r="AN80" s="29">
        <f>IFERROR(IF(C80="RelayElectromechanical",Assumptions!H$10,0),Assumptions!H$10)+IFERROR(IF(M80="RelayElectromechanical",Assumptions!H$10,0),Assumptions!H$10)</f>
        <v>0</v>
      </c>
      <c r="AO80" s="30">
        <f>J80*Assumptions!$H$5</f>
        <v>304000</v>
      </c>
      <c r="AP80" s="30">
        <f>(AI80*5280*Assumptions!$H$6)+(AK80*5280*Assumptions!$H$7)+(AJ80*Assumptions!H$22)</f>
        <v>0</v>
      </c>
      <c r="AQ80" s="29">
        <f t="shared" si="6"/>
        <v>0</v>
      </c>
      <c r="AR80" s="29">
        <f>IF(AL80="Group 4: Requires multiple FLISR ties", Assumptions!$H$9,0)</f>
        <v>445660.98560000001</v>
      </c>
      <c r="AS80" s="36"/>
      <c r="AT80" s="36"/>
      <c r="AU80" s="30">
        <f t="shared" si="7"/>
        <v>977660.98560000001</v>
      </c>
      <c r="AV80" s="31"/>
      <c r="AW80" s="32"/>
    </row>
    <row r="81" spans="1:49" s="26" customFormat="1" x14ac:dyDescent="0.25">
      <c r="A81" s="4" t="s">
        <v>389</v>
      </c>
      <c r="B81" s="4">
        <v>13648</v>
      </c>
      <c r="C81" s="4" t="s">
        <v>857</v>
      </c>
      <c r="D81" s="4" t="s">
        <v>390</v>
      </c>
      <c r="E81" s="4">
        <v>1243</v>
      </c>
      <c r="F81" s="4">
        <v>435</v>
      </c>
      <c r="G81" s="4">
        <f t="shared" si="4"/>
        <v>808</v>
      </c>
      <c r="H81" s="4">
        <v>4.6236999999999995</v>
      </c>
      <c r="I81" s="4">
        <f>3</f>
        <v>3</v>
      </c>
      <c r="J81" s="4">
        <f>CEILING(G81/Assumptions!$H$4,1)</f>
        <v>3</v>
      </c>
      <c r="K81" s="4" t="s">
        <v>358</v>
      </c>
      <c r="L81" s="4">
        <v>13236</v>
      </c>
      <c r="M81" s="4" t="s">
        <v>857</v>
      </c>
      <c r="N81" s="4" t="s">
        <v>391</v>
      </c>
      <c r="O81" s="4">
        <v>134</v>
      </c>
      <c r="P81" s="4" t="s">
        <v>357</v>
      </c>
      <c r="Q81" s="4">
        <v>3</v>
      </c>
      <c r="R81" s="4" t="s">
        <v>29</v>
      </c>
      <c r="S81" s="4" t="str">
        <f>IF(AL81="Group 3: Requires transformer upgrade",CONCATENATE(K81, " transformer upgrade"), IF(AND(AL81="Group 4: Requires multiple FLISR ties",U81&lt;=Assumptions!H$39),CONCATENATE(K81, " transformer upgrade"), "No transformer upgrade"))</f>
        <v>No transformer upgrade</v>
      </c>
      <c r="T81" s="4">
        <v>37</v>
      </c>
      <c r="U81" s="4">
        <v>17.673846371178772</v>
      </c>
      <c r="V81" s="4">
        <v>0</v>
      </c>
      <c r="W81" s="4">
        <v>0</v>
      </c>
      <c r="X81" s="28">
        <v>1.502781694516129</v>
      </c>
      <c r="Y81" s="4" t="s">
        <v>143</v>
      </c>
      <c r="Z81" s="4">
        <v>465.86232530000001</v>
      </c>
      <c r="AA81" s="28">
        <v>0.94019251486481481</v>
      </c>
      <c r="AB81" s="4" t="s">
        <v>137</v>
      </c>
      <c r="AC81" s="4">
        <f t="shared" si="5"/>
        <v>11.607671466686865</v>
      </c>
      <c r="AD81" s="4">
        <v>507.703958027</v>
      </c>
      <c r="AE81" s="4">
        <v>540</v>
      </c>
      <c r="AF81" s="28">
        <v>0.94019251486481481</v>
      </c>
      <c r="AG81" s="4">
        <v>0.7488636363636364</v>
      </c>
      <c r="AH81" s="4" t="s">
        <v>138</v>
      </c>
      <c r="AI81" s="4">
        <v>0.7488636363636364</v>
      </c>
      <c r="AJ81" s="4">
        <f>IF(AI81&lt;&gt;0,COUNTIF(Capacitors!A:A,L81),0)</f>
        <v>0</v>
      </c>
      <c r="AK81" s="4">
        <v>0</v>
      </c>
      <c r="AL81" s="4" t="s">
        <v>139</v>
      </c>
      <c r="AM81" s="29">
        <f>Assumptions!H$11+Assumptions!H$12+Assumptions!H$13</f>
        <v>228000</v>
      </c>
      <c r="AN81" s="29">
        <f>IFERROR(IF(C81="RelayElectromechanical",Assumptions!H$10,0),Assumptions!H$10)+IFERROR(IF(M81="RelayElectromechanical",Assumptions!H$10,0),Assumptions!H$10)</f>
        <v>0</v>
      </c>
      <c r="AO81" s="30">
        <f>J81*Assumptions!$H$5</f>
        <v>228000</v>
      </c>
      <c r="AP81" s="30">
        <f>(AI81*5280*Assumptions!$H$6)+(AK81*5280*Assumptions!$H$7)+(AJ81*Assumptions!H$22)</f>
        <v>213029.658</v>
      </c>
      <c r="AQ81" s="29">
        <f t="shared" si="6"/>
        <v>0</v>
      </c>
      <c r="AR81" s="29">
        <f>IF(AL81="Group 4: Requires multiple FLISR ties", Assumptions!$H$9,0)</f>
        <v>445660.98560000001</v>
      </c>
      <c r="AS81" s="36"/>
      <c r="AT81" s="36"/>
      <c r="AU81" s="30">
        <f t="shared" si="7"/>
        <v>1114690.6436000001</v>
      </c>
      <c r="AV81" s="31"/>
      <c r="AW81" s="32"/>
    </row>
    <row r="82" spans="1:49" s="26" customFormat="1" x14ac:dyDescent="0.25">
      <c r="A82" s="4" t="s">
        <v>373</v>
      </c>
      <c r="B82" s="4">
        <v>13303</v>
      </c>
      <c r="C82" s="4" t="s">
        <v>857</v>
      </c>
      <c r="D82" s="4" t="s">
        <v>374</v>
      </c>
      <c r="E82" s="4">
        <v>2319</v>
      </c>
      <c r="F82" s="4">
        <v>302</v>
      </c>
      <c r="G82" s="4">
        <f t="shared" si="4"/>
        <v>2017</v>
      </c>
      <c r="H82" s="4">
        <v>7.1692000000000009</v>
      </c>
      <c r="I82" s="4">
        <f>3</f>
        <v>3</v>
      </c>
      <c r="J82" s="4">
        <f>CEILING(G82/Assumptions!$H$4,1)</f>
        <v>6</v>
      </c>
      <c r="K82" s="4" t="s">
        <v>358</v>
      </c>
      <c r="L82" s="4">
        <v>13236</v>
      </c>
      <c r="M82" s="4" t="s">
        <v>857</v>
      </c>
      <c r="N82" s="4" t="s">
        <v>375</v>
      </c>
      <c r="O82" s="4">
        <v>40</v>
      </c>
      <c r="P82" s="4" t="s">
        <v>357</v>
      </c>
      <c r="Q82" s="4">
        <v>2</v>
      </c>
      <c r="R82" s="4" t="s">
        <v>29</v>
      </c>
      <c r="S82" s="4" t="str">
        <f>IF(AL82="Group 3: Requires transformer upgrade",CONCATENATE(K82, " transformer upgrade"), IF(AND(AL82="Group 4: Requires multiple FLISR ties",U82&lt;=Assumptions!H$39),CONCATENATE(K82, " transformer upgrade"), "No transformer upgrade"))</f>
        <v>No transformer upgrade</v>
      </c>
      <c r="T82" s="4">
        <v>37</v>
      </c>
      <c r="U82" s="4">
        <v>17.673846371178772</v>
      </c>
      <c r="V82" s="4">
        <v>0</v>
      </c>
      <c r="W82" s="4">
        <v>0</v>
      </c>
      <c r="X82" s="28">
        <v>1.9562279534419356</v>
      </c>
      <c r="Y82" s="4" t="s">
        <v>143</v>
      </c>
      <c r="Z82" s="4">
        <v>606.43066556700001</v>
      </c>
      <c r="AA82" s="28">
        <v>1.1918678591064815</v>
      </c>
      <c r="AB82" s="4" t="s">
        <v>137</v>
      </c>
      <c r="AC82" s="4">
        <f t="shared" si="5"/>
        <v>14.714869903214129</v>
      </c>
      <c r="AD82" s="4">
        <v>643.60864391749999</v>
      </c>
      <c r="AE82" s="4">
        <v>540</v>
      </c>
      <c r="AF82" s="28">
        <v>1.1918678591064815</v>
      </c>
      <c r="AG82" s="4">
        <v>0.99318181818181817</v>
      </c>
      <c r="AH82" s="4" t="s">
        <v>138</v>
      </c>
      <c r="AI82" s="4">
        <v>0.99318181818181817</v>
      </c>
      <c r="AJ82" s="4">
        <f>IF(AI82&lt;&gt;0,COUNTIF(Capacitors!A:A,L82),0)</f>
        <v>0</v>
      </c>
      <c r="AK82" s="4">
        <v>0</v>
      </c>
      <c r="AL82" s="4" t="s">
        <v>139</v>
      </c>
      <c r="AM82" s="29">
        <f>Assumptions!H$11+Assumptions!H$12+Assumptions!H$13</f>
        <v>228000</v>
      </c>
      <c r="AN82" s="29">
        <f>IFERROR(IF(C82="RelayElectromechanical",Assumptions!H$10,0),Assumptions!H$10)+IFERROR(IF(M82="RelayElectromechanical",Assumptions!H$10,0),Assumptions!H$10)</f>
        <v>0</v>
      </c>
      <c r="AO82" s="30">
        <f>J82*Assumptions!$H$5</f>
        <v>456000</v>
      </c>
      <c r="AP82" s="30">
        <f>(AI82*5280*Assumptions!$H$6)+(AK82*5280*Assumptions!$H$7)+(AJ82*Assumptions!H$22)</f>
        <v>282530.98799999995</v>
      </c>
      <c r="AQ82" s="29">
        <f t="shared" si="6"/>
        <v>0</v>
      </c>
      <c r="AR82" s="29">
        <f>IF(AL82="Group 4: Requires multiple FLISR ties", Assumptions!$H$9,0)</f>
        <v>445660.98560000001</v>
      </c>
      <c r="AS82" s="36"/>
      <c r="AT82" s="36"/>
      <c r="AU82" s="30">
        <f t="shared" si="7"/>
        <v>1412191.9735999999</v>
      </c>
      <c r="AV82" s="31"/>
      <c r="AW82" s="32"/>
    </row>
    <row r="83" spans="1:49" s="26" customFormat="1" x14ac:dyDescent="0.25">
      <c r="A83" s="4" t="s">
        <v>358</v>
      </c>
      <c r="B83" s="4">
        <v>13236</v>
      </c>
      <c r="C83" s="4" t="s">
        <v>857</v>
      </c>
      <c r="D83" s="4" t="s">
        <v>359</v>
      </c>
      <c r="E83" s="4">
        <v>2455</v>
      </c>
      <c r="F83" s="4">
        <v>365</v>
      </c>
      <c r="G83" s="4">
        <f t="shared" si="4"/>
        <v>2090</v>
      </c>
      <c r="H83" s="4">
        <v>5.4923999999999999</v>
      </c>
      <c r="I83" s="4">
        <f>3</f>
        <v>3</v>
      </c>
      <c r="J83" s="4">
        <f>CEILING(G83/Assumptions!$H$4,1)</f>
        <v>6</v>
      </c>
      <c r="K83" s="33" t="s">
        <v>360</v>
      </c>
      <c r="L83" s="4">
        <v>13237</v>
      </c>
      <c r="M83" s="4" t="s">
        <v>857</v>
      </c>
      <c r="N83" s="4" t="s">
        <v>361</v>
      </c>
      <c r="O83" s="4">
        <v>4</v>
      </c>
      <c r="P83" s="4" t="s">
        <v>357</v>
      </c>
      <c r="Q83" s="4">
        <v>1</v>
      </c>
      <c r="R83" s="4" t="s">
        <v>791</v>
      </c>
      <c r="S83" s="4" t="str">
        <f>IF(AL83="Group 3: Requires transformer upgrade",CONCATENATE(K83, " transformer upgrade"), IF(AND(AL83="Group 4: Requires multiple FLISR ties",U83&lt;=Assumptions!H$39),CONCATENATE(K83, " transformer upgrade"), "No transformer upgrade"))</f>
        <v>Caloosa S transformer upgrade</v>
      </c>
      <c r="T83" s="4">
        <v>37.299999999999997</v>
      </c>
      <c r="U83" s="4">
        <v>-2.3410474670602746</v>
      </c>
      <c r="V83" s="4">
        <v>0</v>
      </c>
      <c r="W83" s="4">
        <v>0</v>
      </c>
      <c r="X83" s="28">
        <v>1.6182424755312903</v>
      </c>
      <c r="Y83" s="4" t="s">
        <v>143</v>
      </c>
      <c r="Z83" s="4">
        <v>501.65516741469997</v>
      </c>
      <c r="AA83" s="28">
        <v>1.3780972950803703</v>
      </c>
      <c r="AB83" s="4" t="s">
        <v>137</v>
      </c>
      <c r="AC83" s="4">
        <f t="shared" si="5"/>
        <v>17.0140693501722</v>
      </c>
      <c r="AD83" s="4">
        <v>744.17253934339999</v>
      </c>
      <c r="AE83" s="4">
        <v>540</v>
      </c>
      <c r="AF83" s="28">
        <v>1.3780972950803703</v>
      </c>
      <c r="AG83" s="4">
        <v>0.22159090909090909</v>
      </c>
      <c r="AH83" s="4" t="s">
        <v>138</v>
      </c>
      <c r="AI83" s="4">
        <v>0.22159090909090909</v>
      </c>
      <c r="AJ83" s="4">
        <f>IF(AI83&lt;&gt;0,COUNTIF(Capacitors!A:A,L83),0)</f>
        <v>0</v>
      </c>
      <c r="AK83" s="4">
        <v>0</v>
      </c>
      <c r="AL83" s="4" t="s">
        <v>139</v>
      </c>
      <c r="AM83" s="29">
        <f>Assumptions!H$11+Assumptions!H$12+Assumptions!H$13</f>
        <v>228000</v>
      </c>
      <c r="AN83" s="29">
        <f>IFERROR(IF(C83="RelayElectromechanical",Assumptions!H$10,0),Assumptions!H$10)+IFERROR(IF(M83="RelayElectromechanical",Assumptions!H$10,0),Assumptions!H$10)</f>
        <v>0</v>
      </c>
      <c r="AO83" s="30">
        <f>J83*Assumptions!$H$5</f>
        <v>456000</v>
      </c>
      <c r="AP83" s="30">
        <f>(AI83*5280*Assumptions!$H$6)+(AK83*5280*Assumptions!$H$7)+(AJ83*Assumptions!H$22)</f>
        <v>63036.09</v>
      </c>
      <c r="AQ83" s="29">
        <f t="shared" si="6"/>
        <v>1750000</v>
      </c>
      <c r="AR83" s="29">
        <f>IF(AL83="Group 4: Requires multiple FLISR ties", Assumptions!$H$9,0)</f>
        <v>445660.98560000001</v>
      </c>
      <c r="AS83" s="36"/>
      <c r="AT83" s="36"/>
      <c r="AU83" s="30">
        <f t="shared" si="7"/>
        <v>2942697.0756000001</v>
      </c>
      <c r="AV83" s="31"/>
      <c r="AW83" s="32"/>
    </row>
    <row r="84" spans="1:49" s="26" customFormat="1" x14ac:dyDescent="0.25">
      <c r="A84" s="4" t="s">
        <v>385</v>
      </c>
      <c r="B84" s="4">
        <v>13003</v>
      </c>
      <c r="C84" s="4" t="s">
        <v>858</v>
      </c>
      <c r="D84" s="4" t="s">
        <v>394</v>
      </c>
      <c r="E84" s="4">
        <v>898</v>
      </c>
      <c r="F84" s="4">
        <v>308</v>
      </c>
      <c r="G84" s="4">
        <f t="shared" si="4"/>
        <v>590</v>
      </c>
      <c r="H84" s="4">
        <v>2.8666999999999998</v>
      </c>
      <c r="I84" s="4">
        <f>3</f>
        <v>3</v>
      </c>
      <c r="J84" s="4">
        <f>CEILING(G84/Assumptions!$H$4,1)</f>
        <v>2</v>
      </c>
      <c r="K84" s="4" t="s">
        <v>387</v>
      </c>
      <c r="L84" s="4">
        <v>13254</v>
      </c>
      <c r="M84" s="4" t="s">
        <v>857</v>
      </c>
      <c r="N84" s="4" t="s">
        <v>395</v>
      </c>
      <c r="O84" s="4">
        <v>199</v>
      </c>
      <c r="P84" s="4" t="s">
        <v>357</v>
      </c>
      <c r="Q84" s="4">
        <v>1</v>
      </c>
      <c r="R84" s="4" t="s">
        <v>29</v>
      </c>
      <c r="S84" s="4" t="str">
        <f>IF(AL84="Group 3: Requires transformer upgrade",CONCATENATE(K84, " transformer upgrade"), IF(AND(AL84="Group 4: Requires multiple FLISR ties",U84&lt;=Assumptions!H$39),CONCATENATE(K84, " transformer upgrade"), "No transformer upgrade"))</f>
        <v>No transformer upgrade</v>
      </c>
      <c r="T84" s="4">
        <v>12.5</v>
      </c>
      <c r="U84" s="4">
        <v>16.033950148380541</v>
      </c>
      <c r="V84" s="4">
        <v>0.754</v>
      </c>
      <c r="W84" s="4">
        <v>32.978947194619536</v>
      </c>
      <c r="X84" s="28">
        <v>0.8555329023551852</v>
      </c>
      <c r="Y84" s="4" t="s">
        <v>137</v>
      </c>
      <c r="Z84" s="4">
        <v>461.98776727180001</v>
      </c>
      <c r="AA84" s="28">
        <v>0.85553289974944446</v>
      </c>
      <c r="AB84" s="4" t="s">
        <v>137</v>
      </c>
      <c r="AC84" s="4">
        <f t="shared" si="5"/>
        <v>10.562458934978213</v>
      </c>
      <c r="AD84" s="4">
        <v>461.98776586470001</v>
      </c>
      <c r="AE84" s="4">
        <v>540</v>
      </c>
      <c r="AF84" s="4">
        <v>0.91660502418392509</v>
      </c>
      <c r="AG84" s="4">
        <v>0</v>
      </c>
      <c r="AH84" s="4" t="s">
        <v>138</v>
      </c>
      <c r="AI84" s="4">
        <v>0</v>
      </c>
      <c r="AJ84" s="4">
        <f>IF(AI84&lt;&gt;0,COUNTIF(Capacitors!A:A,L84),0)</f>
        <v>0</v>
      </c>
      <c r="AK84" s="4">
        <v>0</v>
      </c>
      <c r="AL84" s="4" t="s">
        <v>856</v>
      </c>
      <c r="AM84" s="29">
        <f>Assumptions!H$11+Assumptions!H$12+Assumptions!H$13</f>
        <v>228000</v>
      </c>
      <c r="AN84" s="29">
        <f>IFERROR(IF(C84="RelayElectromechanical",Assumptions!H$10,0),Assumptions!H$10)+IFERROR(IF(M84="RelayElectromechanical",Assumptions!H$10,0),Assumptions!H$10)</f>
        <v>120000</v>
      </c>
      <c r="AO84" s="30">
        <f>J84*Assumptions!$H$5</f>
        <v>152000</v>
      </c>
      <c r="AP84" s="30">
        <f>(AI84*5280*Assumptions!$H$6)+(AK84*5280*Assumptions!$H$7)+(AJ84*Assumptions!H$22)</f>
        <v>0</v>
      </c>
      <c r="AQ84" s="29">
        <f t="shared" si="6"/>
        <v>0</v>
      </c>
      <c r="AR84" s="29">
        <f>IF(AL84="Group 4: Requires multiple FLISR ties", Assumptions!$H$9,0)</f>
        <v>0</v>
      </c>
      <c r="AS84" s="36"/>
      <c r="AT84" s="36"/>
      <c r="AU84" s="30">
        <f t="shared" si="7"/>
        <v>500000</v>
      </c>
      <c r="AV84" s="31"/>
      <c r="AW84" s="32"/>
    </row>
    <row r="85" spans="1:49" x14ac:dyDescent="0.25">
      <c r="A85" s="4" t="s">
        <v>385</v>
      </c>
      <c r="B85" s="4">
        <v>13001</v>
      </c>
      <c r="C85" s="4" t="s">
        <v>858</v>
      </c>
      <c r="D85" s="4" t="s">
        <v>386</v>
      </c>
      <c r="E85" s="4">
        <v>1573</v>
      </c>
      <c r="F85" s="4">
        <v>340</v>
      </c>
      <c r="G85" s="4">
        <f t="shared" si="4"/>
        <v>1233</v>
      </c>
      <c r="H85" s="4">
        <v>5.4622000000000002</v>
      </c>
      <c r="I85" s="4">
        <f>3</f>
        <v>3</v>
      </c>
      <c r="J85" s="4">
        <f>CEILING(G85/Assumptions!$H$4,1)</f>
        <v>4</v>
      </c>
      <c r="K85" s="4" t="s">
        <v>387</v>
      </c>
      <c r="L85" s="4">
        <v>13254</v>
      </c>
      <c r="M85" s="4" t="s">
        <v>857</v>
      </c>
      <c r="N85" s="4" t="s">
        <v>388</v>
      </c>
      <c r="O85" s="4">
        <v>117</v>
      </c>
      <c r="P85" s="4" t="s">
        <v>357</v>
      </c>
      <c r="Q85" s="4">
        <v>2</v>
      </c>
      <c r="R85" s="4" t="s">
        <v>29</v>
      </c>
      <c r="S85" s="4" t="str">
        <f>IF(AL85="Group 3: Requires transformer upgrade",CONCATENATE(K85, " transformer upgrade"), IF(AND(AL85="Group 4: Requires multiple FLISR ties",U85&lt;=Assumptions!H$39),CONCATENATE(K85, " transformer upgrade"), "No transformer upgrade"))</f>
        <v>No transformer upgrade</v>
      </c>
      <c r="T85" s="4">
        <v>12.5</v>
      </c>
      <c r="U85" s="4">
        <v>16.033950148380541</v>
      </c>
      <c r="V85" s="4">
        <v>0.754</v>
      </c>
      <c r="W85" s="4">
        <v>32.978947194619536</v>
      </c>
      <c r="X85" s="28">
        <v>1.5330345339745</v>
      </c>
      <c r="Y85" s="4" t="s">
        <v>142</v>
      </c>
      <c r="Z85" s="4">
        <v>306.6069067949</v>
      </c>
      <c r="AA85" s="28">
        <v>0.9924501317785186</v>
      </c>
      <c r="AB85" s="4" t="s">
        <v>137</v>
      </c>
      <c r="AC85" s="4">
        <f t="shared" si="5"/>
        <v>12.252847044215759</v>
      </c>
      <c r="AD85" s="4">
        <v>535.92307116040001</v>
      </c>
      <c r="AE85" s="4">
        <v>540</v>
      </c>
      <c r="AF85" s="28">
        <v>1.0535222562129991</v>
      </c>
      <c r="AG85" s="4">
        <v>1.8939393939393939E-4</v>
      </c>
      <c r="AH85" s="4" t="s">
        <v>138</v>
      </c>
      <c r="AI85" s="4">
        <v>1.8939393939393939E-4</v>
      </c>
      <c r="AJ85" s="4">
        <f>IF(AI85&lt;&gt;0,COUNTIF(Capacitors!A:A,L85),0)</f>
        <v>0</v>
      </c>
      <c r="AK85" s="4">
        <v>0</v>
      </c>
      <c r="AL85" s="4" t="s">
        <v>139</v>
      </c>
      <c r="AM85" s="29">
        <f>Assumptions!H$11+Assumptions!H$12+Assumptions!H$13</f>
        <v>228000</v>
      </c>
      <c r="AN85" s="29">
        <f>IFERROR(IF(C85="RelayElectromechanical",Assumptions!H$10,0),Assumptions!H$10)+IFERROR(IF(M85="RelayElectromechanical",Assumptions!H$10,0),Assumptions!H$10)</f>
        <v>120000</v>
      </c>
      <c r="AO85" s="30">
        <f>J85*Assumptions!$H$5</f>
        <v>304000</v>
      </c>
      <c r="AP85" s="30">
        <f>(AI85*5280*Assumptions!$H$6)+(AK85*5280*Assumptions!$H$7)+(AJ85*Assumptions!H$22)</f>
        <v>53.876999999999995</v>
      </c>
      <c r="AQ85" s="29">
        <f t="shared" si="6"/>
        <v>0</v>
      </c>
      <c r="AR85" s="29">
        <f>IF(AL85="Group 4: Requires multiple FLISR ties", Assumptions!$H$9,0)</f>
        <v>445660.98560000001</v>
      </c>
      <c r="AS85" s="36"/>
      <c r="AT85" s="36"/>
      <c r="AU85" s="30">
        <f t="shared" si="7"/>
        <v>1097714.8626000001</v>
      </c>
      <c r="AV85" s="31"/>
      <c r="AW85" s="32"/>
    </row>
    <row r="86" spans="1:49" x14ac:dyDescent="0.25">
      <c r="A86" s="4" t="s">
        <v>399</v>
      </c>
      <c r="B86" s="4">
        <v>13817</v>
      </c>
      <c r="C86" s="4" t="s">
        <v>858</v>
      </c>
      <c r="D86" s="4" t="s">
        <v>400</v>
      </c>
      <c r="E86" s="4">
        <v>1921</v>
      </c>
      <c r="F86" s="4">
        <v>300</v>
      </c>
      <c r="G86" s="4">
        <f t="shared" si="4"/>
        <v>1621</v>
      </c>
      <c r="H86" s="4">
        <v>4.6731000000000007</v>
      </c>
      <c r="I86" s="4">
        <f>3</f>
        <v>3</v>
      </c>
      <c r="J86" s="4">
        <f>CEILING(G86/Assumptions!$H$4,1)</f>
        <v>5</v>
      </c>
      <c r="K86" s="4" t="s">
        <v>387</v>
      </c>
      <c r="L86" s="4">
        <v>13256</v>
      </c>
      <c r="M86" s="4" t="s">
        <v>857</v>
      </c>
      <c r="N86" s="4" t="s">
        <v>401</v>
      </c>
      <c r="O86" s="4">
        <v>14</v>
      </c>
      <c r="P86" s="4" t="s">
        <v>357</v>
      </c>
      <c r="Q86" s="4">
        <v>1</v>
      </c>
      <c r="R86" s="4" t="s">
        <v>29</v>
      </c>
      <c r="S86" s="4" t="str">
        <f>IF(AL86="Group 3: Requires transformer upgrade",CONCATENATE(K86, " transformer upgrade"), IF(AND(AL86="Group 4: Requires multiple FLISR ties",U86&lt;=Assumptions!H$39),CONCATENATE(K86, " transformer upgrade"), "No transformer upgrade"))</f>
        <v>No transformer upgrade</v>
      </c>
      <c r="T86" s="4">
        <v>12.5</v>
      </c>
      <c r="U86" s="4">
        <v>16.033950148380541</v>
      </c>
      <c r="V86" s="4">
        <v>0</v>
      </c>
      <c r="W86" s="4">
        <v>0</v>
      </c>
      <c r="X86" s="28">
        <v>0.81113682628685191</v>
      </c>
      <c r="Y86" s="4" t="s">
        <v>137</v>
      </c>
      <c r="Z86" s="4">
        <v>438.01388619490001</v>
      </c>
      <c r="AA86" s="28">
        <v>0.81113669142666667</v>
      </c>
      <c r="AB86" s="4" t="s">
        <v>137</v>
      </c>
      <c r="AC86" s="4">
        <f t="shared" si="5"/>
        <v>10.014340765103727</v>
      </c>
      <c r="AD86" s="4">
        <v>438.01381337039999</v>
      </c>
      <c r="AE86" s="4">
        <v>540</v>
      </c>
      <c r="AF86" s="4">
        <v>0.81113669142666667</v>
      </c>
      <c r="AG86" s="4">
        <v>0</v>
      </c>
      <c r="AH86" s="4" t="s">
        <v>138</v>
      </c>
      <c r="AI86" s="4">
        <v>0</v>
      </c>
      <c r="AJ86" s="4">
        <f>IF(AI86&lt;&gt;0,COUNTIF(Capacitors!A:A,L86),0)</f>
        <v>0</v>
      </c>
      <c r="AK86" s="4">
        <v>0</v>
      </c>
      <c r="AL86" s="4" t="s">
        <v>856</v>
      </c>
      <c r="AM86" s="29">
        <f>Assumptions!H$11+Assumptions!H$12+Assumptions!H$13</f>
        <v>228000</v>
      </c>
      <c r="AN86" s="29">
        <f>IFERROR(IF(C86="RelayElectromechanical",Assumptions!H$10,0),Assumptions!H$10)+IFERROR(IF(M86="RelayElectromechanical",Assumptions!H$10,0),Assumptions!H$10)</f>
        <v>120000</v>
      </c>
      <c r="AO86" s="30">
        <f>J86*Assumptions!$H$5</f>
        <v>380000</v>
      </c>
      <c r="AP86" s="30">
        <f>(AI86*5280*Assumptions!$H$6)+(AK86*5280*Assumptions!$H$7)+(AJ86*Assumptions!H$22)</f>
        <v>0</v>
      </c>
      <c r="AQ86" s="29">
        <f t="shared" si="6"/>
        <v>0</v>
      </c>
      <c r="AR86" s="29">
        <f>IF(AL86="Group 4: Requires multiple FLISR ties", Assumptions!$H$9,0)</f>
        <v>0</v>
      </c>
      <c r="AS86" s="36"/>
      <c r="AT86" s="36"/>
      <c r="AU86" s="30">
        <f t="shared" si="7"/>
        <v>728000</v>
      </c>
      <c r="AV86" s="31"/>
      <c r="AW86" s="32"/>
    </row>
    <row r="87" spans="1:49" x14ac:dyDescent="0.25">
      <c r="A87" s="4" t="s">
        <v>347</v>
      </c>
      <c r="B87" s="4">
        <v>13657</v>
      </c>
      <c r="C87" s="4" t="s">
        <v>857</v>
      </c>
      <c r="D87" s="4" t="s">
        <v>348</v>
      </c>
      <c r="E87" s="4">
        <v>866</v>
      </c>
      <c r="F87" s="4">
        <v>295</v>
      </c>
      <c r="G87" s="4">
        <f t="shared" si="4"/>
        <v>571</v>
      </c>
      <c r="H87" s="4">
        <v>2.1703999999999999</v>
      </c>
      <c r="I87" s="4">
        <f>3</f>
        <v>3</v>
      </c>
      <c r="J87" s="4">
        <f>CEILING(G87/Assumptions!$H$4,1)</f>
        <v>2</v>
      </c>
      <c r="K87" s="4" t="s">
        <v>349</v>
      </c>
      <c r="L87" s="4">
        <v>13268</v>
      </c>
      <c r="M87" s="4" t="s">
        <v>857</v>
      </c>
      <c r="N87" s="4" t="s">
        <v>350</v>
      </c>
      <c r="O87" s="4">
        <v>228</v>
      </c>
      <c r="P87" s="4" t="s">
        <v>312</v>
      </c>
      <c r="Q87" s="4">
        <v>1</v>
      </c>
      <c r="R87" s="4" t="s">
        <v>29</v>
      </c>
      <c r="S87" s="4" t="str">
        <f>IF(AL87="Group 3: Requires transformer upgrade",CONCATENATE(K87, " transformer upgrade"), IF(AND(AL87="Group 4: Requires multiple FLISR ties",U87&lt;=Assumptions!H$39),CONCATENATE(K87, " transformer upgrade"), "No transformer upgrade"))</f>
        <v>No transformer upgrade</v>
      </c>
      <c r="T87" s="4">
        <v>37.299999999999997</v>
      </c>
      <c r="U87" s="4">
        <v>13.050319427262394</v>
      </c>
      <c r="V87" s="4">
        <v>0</v>
      </c>
      <c r="W87" s="4">
        <v>0</v>
      </c>
      <c r="X87" s="28">
        <v>0.80370202083387099</v>
      </c>
      <c r="Y87" s="4" t="s">
        <v>143</v>
      </c>
      <c r="Z87" s="4">
        <v>249.14762645850001</v>
      </c>
      <c r="AA87" s="28">
        <v>0.80370202083387099</v>
      </c>
      <c r="AB87" s="4" t="s">
        <v>143</v>
      </c>
      <c r="AC87" s="4">
        <f t="shared" si="5"/>
        <v>5.6962797884693428</v>
      </c>
      <c r="AD87" s="4">
        <v>249.14762645850001</v>
      </c>
      <c r="AE87" s="4">
        <v>310</v>
      </c>
      <c r="AF87" s="4">
        <v>0.80370202083387099</v>
      </c>
      <c r="AG87" s="4">
        <v>0</v>
      </c>
      <c r="AH87" s="4" t="s">
        <v>138</v>
      </c>
      <c r="AI87" s="4">
        <v>0</v>
      </c>
      <c r="AJ87" s="4">
        <f>IF(AI87&lt;&gt;0,COUNTIF(Capacitors!A:A,L87),0)</f>
        <v>0</v>
      </c>
      <c r="AK87" s="4">
        <v>0</v>
      </c>
      <c r="AL87" s="4" t="s">
        <v>856</v>
      </c>
      <c r="AM87" s="29">
        <f>Assumptions!H$11+Assumptions!H$12+Assumptions!H$13</f>
        <v>228000</v>
      </c>
      <c r="AN87" s="29">
        <f>IFERROR(IF(C87="RelayElectromechanical",Assumptions!H$10,0),Assumptions!H$10)+IFERROR(IF(M87="RelayElectromechanical",Assumptions!H$10,0),Assumptions!H$10)</f>
        <v>0</v>
      </c>
      <c r="AO87" s="30">
        <f>J87*Assumptions!$H$5</f>
        <v>152000</v>
      </c>
      <c r="AP87" s="30">
        <f>(AI87*5280*Assumptions!$H$6)+(AK87*5280*Assumptions!$H$7)+(AJ87*Assumptions!H$22)</f>
        <v>0</v>
      </c>
      <c r="AQ87" s="29">
        <f t="shared" si="6"/>
        <v>0</v>
      </c>
      <c r="AR87" s="29">
        <f>IF(AL87="Group 4: Requires multiple FLISR ties", Assumptions!$H$9,0)</f>
        <v>0</v>
      </c>
      <c r="AS87" s="36"/>
      <c r="AT87" s="36"/>
      <c r="AU87" s="30">
        <f t="shared" si="7"/>
        <v>380000</v>
      </c>
      <c r="AV87" s="31"/>
      <c r="AW87" s="32"/>
    </row>
    <row r="88" spans="1:49" x14ac:dyDescent="0.25">
      <c r="A88" s="4" t="s">
        <v>464</v>
      </c>
      <c r="B88" s="4">
        <v>13968</v>
      </c>
      <c r="C88" s="4" t="s">
        <v>858</v>
      </c>
      <c r="D88" s="4" t="s">
        <v>465</v>
      </c>
      <c r="E88" s="4">
        <v>1182</v>
      </c>
      <c r="F88" s="4">
        <v>277</v>
      </c>
      <c r="G88" s="4">
        <f t="shared" si="4"/>
        <v>905</v>
      </c>
      <c r="H88" s="4">
        <v>2.6856999999999998</v>
      </c>
      <c r="I88" s="4">
        <f>3</f>
        <v>3</v>
      </c>
      <c r="J88" s="4">
        <f>CEILING(G88/Assumptions!$H$4,1)</f>
        <v>3</v>
      </c>
      <c r="K88" s="4" t="s">
        <v>426</v>
      </c>
      <c r="L88" s="4">
        <v>13290</v>
      </c>
      <c r="M88" s="4" t="s">
        <v>857</v>
      </c>
      <c r="N88" s="4" t="s">
        <v>466</v>
      </c>
      <c r="O88" s="4">
        <v>38</v>
      </c>
      <c r="P88" s="4" t="s">
        <v>421</v>
      </c>
      <c r="Q88" s="4">
        <v>1</v>
      </c>
      <c r="R88" s="4" t="s">
        <v>29</v>
      </c>
      <c r="S88" s="4" t="str">
        <f>IF(AL88="Group 3: Requires transformer upgrade",CONCATENATE(K88, " transformer upgrade"), IF(AND(AL88="Group 4: Requires multiple FLISR ties",U88&lt;=Assumptions!H$39),CONCATENATE(K88, " transformer upgrade"), "No transformer upgrade"))</f>
        <v>No transformer upgrade</v>
      </c>
      <c r="T88" s="4">
        <v>28</v>
      </c>
      <c r="U88" s="4">
        <v>14.679975033536913</v>
      </c>
      <c r="V88" s="4">
        <v>0</v>
      </c>
      <c r="W88" s="4">
        <v>0</v>
      </c>
      <c r="X88" s="28">
        <v>0.56603162963536591</v>
      </c>
      <c r="Y88" s="4" t="s">
        <v>144</v>
      </c>
      <c r="Z88" s="4">
        <v>232.0729681505</v>
      </c>
      <c r="AA88" s="28">
        <v>0.56603162963536591</v>
      </c>
      <c r="AB88" s="4" t="s">
        <v>144</v>
      </c>
      <c r="AC88" s="4">
        <f t="shared" si="5"/>
        <v>5.3059006690797341</v>
      </c>
      <c r="AD88" s="4">
        <v>232.0729681505</v>
      </c>
      <c r="AE88" s="4">
        <v>410</v>
      </c>
      <c r="AF88" s="4">
        <v>0.56603162963536591</v>
      </c>
      <c r="AG88" s="4">
        <v>0</v>
      </c>
      <c r="AH88" s="4" t="s">
        <v>138</v>
      </c>
      <c r="AI88" s="4">
        <v>0</v>
      </c>
      <c r="AJ88" s="4">
        <f>IF(AI88&lt;&gt;0,COUNTIF(Capacitors!A:A,L88),0)</f>
        <v>0</v>
      </c>
      <c r="AK88" s="4">
        <v>0</v>
      </c>
      <c r="AL88" s="4" t="s">
        <v>856</v>
      </c>
      <c r="AM88" s="29">
        <f>Assumptions!H$11+Assumptions!H$12+Assumptions!H$13</f>
        <v>228000</v>
      </c>
      <c r="AN88" s="29">
        <f>IFERROR(IF(C88="RelayElectromechanical",Assumptions!H$10,0),Assumptions!H$10)+IFERROR(IF(M88="RelayElectromechanical",Assumptions!H$10,0),Assumptions!H$10)</f>
        <v>120000</v>
      </c>
      <c r="AO88" s="30">
        <f>J88*Assumptions!$H$5</f>
        <v>228000</v>
      </c>
      <c r="AP88" s="30">
        <f>(AI88*5280*Assumptions!$H$6)+(AK88*5280*Assumptions!$H$7)+(AJ88*Assumptions!H$22)</f>
        <v>0</v>
      </c>
      <c r="AQ88" s="29">
        <f t="shared" si="6"/>
        <v>0</v>
      </c>
      <c r="AR88" s="29">
        <f>IF(AL88="Group 4: Requires multiple FLISR ties", Assumptions!$H$9,0)</f>
        <v>0</v>
      </c>
      <c r="AS88" s="36"/>
      <c r="AT88" s="36"/>
      <c r="AU88" s="30">
        <f t="shared" si="7"/>
        <v>576000</v>
      </c>
      <c r="AV88" s="31"/>
      <c r="AW88" s="32"/>
    </row>
    <row r="89" spans="1:49" x14ac:dyDescent="0.25">
      <c r="A89" s="4" t="s">
        <v>450</v>
      </c>
      <c r="B89" s="4">
        <v>13311</v>
      </c>
      <c r="C89" s="4" t="s">
        <v>857</v>
      </c>
      <c r="D89" s="4" t="s">
        <v>490</v>
      </c>
      <c r="E89" s="4">
        <v>928</v>
      </c>
      <c r="F89" s="4">
        <v>300</v>
      </c>
      <c r="G89" s="4">
        <f t="shared" si="4"/>
        <v>628</v>
      </c>
      <c r="H89" s="4">
        <v>2.9081000000000001</v>
      </c>
      <c r="I89" s="4">
        <f>3</f>
        <v>3</v>
      </c>
      <c r="J89" s="4">
        <f>CEILING(G89/Assumptions!$H$4,1)</f>
        <v>2</v>
      </c>
      <c r="K89" s="4" t="s">
        <v>422</v>
      </c>
      <c r="L89" s="4">
        <v>13292</v>
      </c>
      <c r="M89" s="4" t="s">
        <v>858</v>
      </c>
      <c r="N89" s="4" t="s">
        <v>491</v>
      </c>
      <c r="O89" s="4">
        <v>155</v>
      </c>
      <c r="P89" s="4" t="s">
        <v>421</v>
      </c>
      <c r="Q89" s="4">
        <v>3</v>
      </c>
      <c r="R89" s="4" t="s">
        <v>29</v>
      </c>
      <c r="S89" s="4" t="str">
        <f>IF(AL89="Group 3: Requires transformer upgrade",CONCATENATE(K89, " transformer upgrade"), IF(AND(AL89="Group 4: Requires multiple FLISR ties",U89&lt;=Assumptions!H$39),CONCATENATE(K89, " transformer upgrade"), "No transformer upgrade"))</f>
        <v>No transformer upgrade</v>
      </c>
      <c r="T89" s="4">
        <v>28</v>
      </c>
      <c r="U89" s="4">
        <v>14.192991628480847</v>
      </c>
      <c r="V89" s="4">
        <v>0</v>
      </c>
      <c r="W89" s="4">
        <v>0</v>
      </c>
      <c r="X89" s="28">
        <v>0.51757869796296296</v>
      </c>
      <c r="Y89" s="4" t="s">
        <v>137</v>
      </c>
      <c r="Z89" s="4">
        <v>279.49249689999999</v>
      </c>
      <c r="AA89" s="28">
        <v>0.51757869796296296</v>
      </c>
      <c r="AB89" s="4" t="s">
        <v>137</v>
      </c>
      <c r="AC89" s="4">
        <f t="shared" si="5"/>
        <v>6.3900567055391466</v>
      </c>
      <c r="AD89" s="4">
        <v>279.49249689999999</v>
      </c>
      <c r="AE89" s="4">
        <v>540</v>
      </c>
      <c r="AF89" s="4">
        <v>0.51757869796296296</v>
      </c>
      <c r="AG89" s="4">
        <v>0</v>
      </c>
      <c r="AH89" s="4" t="s">
        <v>138</v>
      </c>
      <c r="AI89" s="4">
        <v>0</v>
      </c>
      <c r="AJ89" s="4">
        <f>IF(AI89&lt;&gt;0,COUNTIF(Capacitors!A:A,L89),0)</f>
        <v>0</v>
      </c>
      <c r="AK89" s="4">
        <v>0</v>
      </c>
      <c r="AL89" s="4" t="s">
        <v>856</v>
      </c>
      <c r="AM89" s="29">
        <f>Assumptions!H$11+Assumptions!H$12+Assumptions!H$13</f>
        <v>228000</v>
      </c>
      <c r="AN89" s="29">
        <f>IFERROR(IF(C89="RelayElectromechanical",Assumptions!H$10,0),Assumptions!H$10)+IFERROR(IF(M89="RelayElectromechanical",Assumptions!H$10,0),Assumptions!H$10)</f>
        <v>120000</v>
      </c>
      <c r="AO89" s="30">
        <f>J89*Assumptions!$H$5</f>
        <v>152000</v>
      </c>
      <c r="AP89" s="30">
        <f>(AI89*5280*Assumptions!$H$6)+(AK89*5280*Assumptions!$H$7)+(AJ89*Assumptions!H$22)</f>
        <v>0</v>
      </c>
      <c r="AQ89" s="29">
        <f t="shared" si="6"/>
        <v>0</v>
      </c>
      <c r="AR89" s="29">
        <f>IF(AL89="Group 4: Requires multiple FLISR ties", Assumptions!$H$9,0)</f>
        <v>0</v>
      </c>
      <c r="AS89" s="36"/>
      <c r="AT89" s="36"/>
      <c r="AU89" s="30">
        <f t="shared" si="7"/>
        <v>500000</v>
      </c>
      <c r="AV89" s="31"/>
      <c r="AW89" s="32"/>
    </row>
    <row r="90" spans="1:49" x14ac:dyDescent="0.25">
      <c r="A90" s="4" t="s">
        <v>422</v>
      </c>
      <c r="B90" s="4">
        <v>13292</v>
      </c>
      <c r="C90" s="4" t="s">
        <v>858</v>
      </c>
      <c r="D90" s="4" t="s">
        <v>482</v>
      </c>
      <c r="E90" s="4">
        <v>605</v>
      </c>
      <c r="F90" s="4">
        <v>358</v>
      </c>
      <c r="G90" s="4">
        <f t="shared" si="4"/>
        <v>247</v>
      </c>
      <c r="H90" s="4">
        <v>1.3230999999999999</v>
      </c>
      <c r="I90" s="4">
        <f>3</f>
        <v>3</v>
      </c>
      <c r="J90" s="4">
        <f>CEILING(G90/Assumptions!$H$4,1)</f>
        <v>1</v>
      </c>
      <c r="K90" s="4" t="s">
        <v>422</v>
      </c>
      <c r="L90" s="4">
        <v>13293</v>
      </c>
      <c r="M90" s="4" t="s">
        <v>857</v>
      </c>
      <c r="N90" s="4" t="s">
        <v>483</v>
      </c>
      <c r="O90" s="4">
        <v>263</v>
      </c>
      <c r="P90" s="4" t="s">
        <v>421</v>
      </c>
      <c r="Q90" s="4">
        <v>2</v>
      </c>
      <c r="R90" s="4" t="s">
        <v>29</v>
      </c>
      <c r="S90" s="4" t="str">
        <f>IF(AL90="Group 3: Requires transformer upgrade",CONCATENATE(K90, " transformer upgrade"), IF(AND(AL90="Group 4: Requires multiple FLISR ties",U90&lt;=Assumptions!H$39),CONCATENATE(K90, " transformer upgrade"), "No transformer upgrade"))</f>
        <v>No transformer upgrade</v>
      </c>
      <c r="T90" s="4">
        <v>28</v>
      </c>
      <c r="U90" s="4">
        <v>14.192991628480847</v>
      </c>
      <c r="V90" s="4">
        <v>0</v>
      </c>
      <c r="W90" s="4">
        <v>0</v>
      </c>
      <c r="X90" s="28">
        <v>0.47787530252407412</v>
      </c>
      <c r="Y90" s="4" t="s">
        <v>137</v>
      </c>
      <c r="Z90" s="4">
        <v>258.05266336300002</v>
      </c>
      <c r="AA90" s="28">
        <v>0.47787530246444443</v>
      </c>
      <c r="AB90" s="4" t="s">
        <v>137</v>
      </c>
      <c r="AC90" s="4">
        <f t="shared" si="5"/>
        <v>5.8998762757098335</v>
      </c>
      <c r="AD90" s="4">
        <v>258.05266333079999</v>
      </c>
      <c r="AE90" s="4">
        <v>540</v>
      </c>
      <c r="AF90" s="4">
        <v>0.47787530246444443</v>
      </c>
      <c r="AG90" s="4">
        <v>0</v>
      </c>
      <c r="AH90" s="4" t="s">
        <v>138</v>
      </c>
      <c r="AI90" s="4">
        <v>0</v>
      </c>
      <c r="AJ90" s="4">
        <f>IF(AI90&lt;&gt;0,COUNTIF(Capacitors!A:A,L90),0)</f>
        <v>0</v>
      </c>
      <c r="AK90" s="4">
        <v>0</v>
      </c>
      <c r="AL90" s="4" t="s">
        <v>856</v>
      </c>
      <c r="AM90" s="29">
        <f>Assumptions!H$11+Assumptions!H$12+Assumptions!H$13</f>
        <v>228000</v>
      </c>
      <c r="AN90" s="29">
        <f>IFERROR(IF(C90="RelayElectromechanical",Assumptions!H$10,0),Assumptions!H$10)+IFERROR(IF(M90="RelayElectromechanical",Assumptions!H$10,0),Assumptions!H$10)</f>
        <v>120000</v>
      </c>
      <c r="AO90" s="30">
        <f>J90*Assumptions!$H$5</f>
        <v>76000</v>
      </c>
      <c r="AP90" s="30">
        <f>(AI90*5280*Assumptions!$H$6)+(AK90*5280*Assumptions!$H$7)+(AJ90*Assumptions!H$22)</f>
        <v>0</v>
      </c>
      <c r="AQ90" s="29">
        <f t="shared" si="6"/>
        <v>0</v>
      </c>
      <c r="AR90" s="29">
        <f>IF(AL90="Group 4: Requires multiple FLISR ties", Assumptions!$H$9,0)</f>
        <v>0</v>
      </c>
      <c r="AS90" s="36"/>
      <c r="AT90" s="36"/>
      <c r="AU90" s="30">
        <f t="shared" si="7"/>
        <v>424000</v>
      </c>
      <c r="AV90" s="31"/>
      <c r="AW90" s="32"/>
    </row>
    <row r="91" spans="1:49" x14ac:dyDescent="0.25">
      <c r="A91" s="4" t="s">
        <v>376</v>
      </c>
      <c r="B91" s="4">
        <v>13302</v>
      </c>
      <c r="C91" s="4" t="s">
        <v>857</v>
      </c>
      <c r="D91" s="4" t="s">
        <v>377</v>
      </c>
      <c r="E91" s="4">
        <v>1777</v>
      </c>
      <c r="F91" s="4">
        <v>300</v>
      </c>
      <c r="G91" s="4">
        <f t="shared" si="4"/>
        <v>1477</v>
      </c>
      <c r="H91" s="4">
        <v>5.1922000000000006</v>
      </c>
      <c r="I91" s="4">
        <f>3</f>
        <v>3</v>
      </c>
      <c r="J91" s="4">
        <f>CEILING(G91/Assumptions!$H$4,1)</f>
        <v>5</v>
      </c>
      <c r="K91" s="4" t="s">
        <v>376</v>
      </c>
      <c r="L91" s="4">
        <v>13304</v>
      </c>
      <c r="M91" s="4" t="s">
        <v>857</v>
      </c>
      <c r="N91" s="4" t="s">
        <v>378</v>
      </c>
      <c r="O91" s="4">
        <v>58</v>
      </c>
      <c r="P91" s="4" t="s">
        <v>357</v>
      </c>
      <c r="Q91" s="4">
        <v>1</v>
      </c>
      <c r="R91" s="4" t="s">
        <v>29</v>
      </c>
      <c r="S91" s="4" t="str">
        <f>IF(AL91="Group 3: Requires transformer upgrade",CONCATENATE(K91, " transformer upgrade"), IF(AND(AL91="Group 4: Requires multiple FLISR ties",U91&lt;=Assumptions!H$39),CONCATENATE(K91, " transformer upgrade"), "No transformer upgrade"))</f>
        <v>No transformer upgrade</v>
      </c>
      <c r="T91" s="4">
        <v>37</v>
      </c>
      <c r="U91" s="4">
        <v>13.039501948415179</v>
      </c>
      <c r="V91" s="4">
        <v>0</v>
      </c>
      <c r="W91" s="4">
        <v>0</v>
      </c>
      <c r="X91" s="28">
        <v>1.1904808601979631</v>
      </c>
      <c r="Y91" s="4" t="s">
        <v>137</v>
      </c>
      <c r="Z91" s="4">
        <v>642.8596645069</v>
      </c>
      <c r="AA91" s="28">
        <v>1.1904808606116666</v>
      </c>
      <c r="AB91" s="4" t="s">
        <v>137</v>
      </c>
      <c r="AC91" s="4">
        <f t="shared" si="5"/>
        <v>14.697745939134373</v>
      </c>
      <c r="AD91" s="4">
        <v>642.85966473029998</v>
      </c>
      <c r="AE91" s="4">
        <v>540</v>
      </c>
      <c r="AF91" s="28">
        <v>1.1904808606116666</v>
      </c>
      <c r="AG91" s="4">
        <v>0</v>
      </c>
      <c r="AH91" s="4" t="s">
        <v>138</v>
      </c>
      <c r="AI91" s="4">
        <v>0</v>
      </c>
      <c r="AJ91" s="4">
        <f>IF(AI91&lt;&gt;0,COUNTIF(Capacitors!A:A,L91),0)</f>
        <v>0</v>
      </c>
      <c r="AK91" s="4">
        <v>0</v>
      </c>
      <c r="AL91" s="4" t="s">
        <v>139</v>
      </c>
      <c r="AM91" s="29">
        <f>Assumptions!H$11+Assumptions!H$12+Assumptions!H$13</f>
        <v>228000</v>
      </c>
      <c r="AN91" s="29">
        <f>IFERROR(IF(C91="RelayElectromechanical",Assumptions!H$10,0),Assumptions!H$10)+IFERROR(IF(M91="RelayElectromechanical",Assumptions!H$10,0),Assumptions!H$10)</f>
        <v>0</v>
      </c>
      <c r="AO91" s="30">
        <f>J91*Assumptions!$H$5</f>
        <v>380000</v>
      </c>
      <c r="AP91" s="30">
        <f>(AI91*5280*Assumptions!$H$6)+(AK91*5280*Assumptions!$H$7)+(AJ91*Assumptions!H$22)</f>
        <v>0</v>
      </c>
      <c r="AQ91" s="29">
        <f t="shared" si="6"/>
        <v>0</v>
      </c>
      <c r="AR91" s="29">
        <f>IF(AL91="Group 4: Requires multiple FLISR ties", Assumptions!$H$9,0)</f>
        <v>445660.98560000001</v>
      </c>
      <c r="AS91" s="36"/>
      <c r="AT91" s="36"/>
      <c r="AU91" s="30">
        <f t="shared" si="7"/>
        <v>1053660.9856</v>
      </c>
      <c r="AV91" s="31"/>
      <c r="AW91" s="32"/>
    </row>
    <row r="92" spans="1:49" x14ac:dyDescent="0.25">
      <c r="A92" s="4" t="s">
        <v>448</v>
      </c>
      <c r="B92" s="4">
        <v>13297</v>
      </c>
      <c r="C92" s="4" t="s">
        <v>858</v>
      </c>
      <c r="D92" s="4" t="s">
        <v>449</v>
      </c>
      <c r="E92" s="4">
        <v>1479</v>
      </c>
      <c r="F92" s="4">
        <v>475</v>
      </c>
      <c r="G92" s="4">
        <f t="shared" si="4"/>
        <v>1004</v>
      </c>
      <c r="H92" s="4">
        <v>3.7002000000000002</v>
      </c>
      <c r="I92" s="4">
        <f>3</f>
        <v>3</v>
      </c>
      <c r="J92" s="4">
        <f>CEILING(G92/Assumptions!$H$4,1)</f>
        <v>3</v>
      </c>
      <c r="K92" s="4" t="s">
        <v>450</v>
      </c>
      <c r="L92" s="4">
        <v>13309</v>
      </c>
      <c r="M92" s="4" t="s">
        <v>857</v>
      </c>
      <c r="N92" s="4" t="s">
        <v>451</v>
      </c>
      <c r="O92" s="4">
        <v>44</v>
      </c>
      <c r="P92" s="4" t="s">
        <v>421</v>
      </c>
      <c r="Q92" s="4">
        <v>1</v>
      </c>
      <c r="R92" s="4" t="s">
        <v>29</v>
      </c>
      <c r="S92" s="4" t="str">
        <f>IF(AL92="Group 3: Requires transformer upgrade",CONCATENATE(K92, " transformer upgrade"), IF(AND(AL92="Group 4: Requires multiple FLISR ties",U92&lt;=Assumptions!H$39),CONCATENATE(K92, " transformer upgrade"), "No transformer upgrade"))</f>
        <v>No transformer upgrade</v>
      </c>
      <c r="T92" s="4">
        <v>28</v>
      </c>
      <c r="U92" s="4">
        <v>9.616141000399125</v>
      </c>
      <c r="V92" s="4">
        <v>0</v>
      </c>
      <c r="W92" s="4">
        <v>0</v>
      </c>
      <c r="X92" s="28">
        <v>0.78561496431463418</v>
      </c>
      <c r="Y92" s="4" t="s">
        <v>144</v>
      </c>
      <c r="Z92" s="4">
        <v>322.102135369</v>
      </c>
      <c r="AA92" s="28">
        <v>0.78561496431463418</v>
      </c>
      <c r="AB92" s="4" t="s">
        <v>144</v>
      </c>
      <c r="AC92" s="4">
        <f t="shared" si="5"/>
        <v>7.3642438806490773</v>
      </c>
      <c r="AD92" s="4">
        <v>322.102135369</v>
      </c>
      <c r="AE92" s="4">
        <v>410</v>
      </c>
      <c r="AF92" s="4">
        <v>0.78561496431463418</v>
      </c>
      <c r="AG92" s="4">
        <v>0</v>
      </c>
      <c r="AH92" s="4" t="s">
        <v>138</v>
      </c>
      <c r="AI92" s="4">
        <v>0</v>
      </c>
      <c r="AJ92" s="4">
        <f>IF(AI92&lt;&gt;0,COUNTIF(Capacitors!A:A,L92),0)</f>
        <v>0</v>
      </c>
      <c r="AK92" s="4">
        <v>0</v>
      </c>
      <c r="AL92" s="4" t="s">
        <v>856</v>
      </c>
      <c r="AM92" s="29">
        <f>Assumptions!H$11+Assumptions!H$12+Assumptions!H$13</f>
        <v>228000</v>
      </c>
      <c r="AN92" s="29">
        <f>IFERROR(IF(C92="RelayElectromechanical",Assumptions!H$10,0),Assumptions!H$10)+IFERROR(IF(M92="RelayElectromechanical",Assumptions!H$10,0),Assumptions!H$10)</f>
        <v>120000</v>
      </c>
      <c r="AO92" s="30">
        <f>J92*Assumptions!$H$5</f>
        <v>228000</v>
      </c>
      <c r="AP92" s="30">
        <f>(AI92*5280*Assumptions!$H$6)+(AK92*5280*Assumptions!$H$7)+(AJ92*Assumptions!H$22)</f>
        <v>0</v>
      </c>
      <c r="AQ92" s="29">
        <f t="shared" si="6"/>
        <v>0</v>
      </c>
      <c r="AR92" s="29">
        <f>IF(AL92="Group 4: Requires multiple FLISR ties", Assumptions!$H$9,0)</f>
        <v>0</v>
      </c>
      <c r="AS92" s="36"/>
      <c r="AT92" s="36"/>
      <c r="AU92" s="30">
        <f t="shared" si="7"/>
        <v>576000</v>
      </c>
      <c r="AV92" s="31"/>
      <c r="AW92" s="32"/>
    </row>
    <row r="93" spans="1:49" x14ac:dyDescent="0.25">
      <c r="A93" s="4" t="s">
        <v>424</v>
      </c>
      <c r="B93" s="4">
        <v>13444</v>
      </c>
      <c r="C93" s="4" t="s">
        <v>857</v>
      </c>
      <c r="D93" s="4" t="s">
        <v>484</v>
      </c>
      <c r="E93" s="4">
        <v>688</v>
      </c>
      <c r="F93" s="4">
        <v>470</v>
      </c>
      <c r="G93" s="4">
        <f t="shared" si="4"/>
        <v>218</v>
      </c>
      <c r="H93" s="4">
        <v>1.4615</v>
      </c>
      <c r="I93" s="4">
        <f>3</f>
        <v>3</v>
      </c>
      <c r="J93" s="4">
        <f>CEILING(G93/Assumptions!$H$4,1)</f>
        <v>1</v>
      </c>
      <c r="K93" s="4" t="s">
        <v>450</v>
      </c>
      <c r="L93" s="4">
        <v>13311</v>
      </c>
      <c r="M93" s="4" t="s">
        <v>857</v>
      </c>
      <c r="N93" s="4" t="s">
        <v>485</v>
      </c>
      <c r="O93" s="4">
        <v>213</v>
      </c>
      <c r="P93" s="4" t="s">
        <v>421</v>
      </c>
      <c r="Q93" s="4">
        <v>2</v>
      </c>
      <c r="R93" s="4" t="s">
        <v>29</v>
      </c>
      <c r="S93" s="4" t="str">
        <f>IF(AL93="Group 3: Requires transformer upgrade",CONCATENATE(K93, " transformer upgrade"), IF(AND(AL93="Group 4: Requires multiple FLISR ties",U93&lt;=Assumptions!H$39),CONCATENATE(K93, " transformer upgrade"), "No transformer upgrade"))</f>
        <v>No transformer upgrade</v>
      </c>
      <c r="T93" s="4">
        <v>28</v>
      </c>
      <c r="U93" s="4">
        <v>9.616141000399125</v>
      </c>
      <c r="V93" s="4">
        <v>0</v>
      </c>
      <c r="W93" s="4">
        <v>0</v>
      </c>
      <c r="X93" s="28">
        <v>0.45207717007462961</v>
      </c>
      <c r="Y93" s="4" t="s">
        <v>137</v>
      </c>
      <c r="Z93" s="4">
        <v>244.1216718403</v>
      </c>
      <c r="AA93" s="28">
        <v>0.45207716542166665</v>
      </c>
      <c r="AB93" s="4" t="s">
        <v>137</v>
      </c>
      <c r="AC93" s="4">
        <f t="shared" si="5"/>
        <v>5.5813709754541883</v>
      </c>
      <c r="AD93" s="4">
        <v>244.1216693277</v>
      </c>
      <c r="AE93" s="4">
        <v>540</v>
      </c>
      <c r="AF93" s="4">
        <v>0.45207716542166665</v>
      </c>
      <c r="AG93" s="4">
        <v>0</v>
      </c>
      <c r="AH93" s="4" t="s">
        <v>138</v>
      </c>
      <c r="AI93" s="4">
        <v>0</v>
      </c>
      <c r="AJ93" s="4">
        <f>IF(AI93&lt;&gt;0,COUNTIF(Capacitors!A:A,L93),0)</f>
        <v>0</v>
      </c>
      <c r="AK93" s="4">
        <v>0</v>
      </c>
      <c r="AL93" s="4" t="s">
        <v>856</v>
      </c>
      <c r="AM93" s="29">
        <f>Assumptions!H$11+Assumptions!H$12+Assumptions!H$13</f>
        <v>228000</v>
      </c>
      <c r="AN93" s="29">
        <f>IFERROR(IF(C93="RelayElectromechanical",Assumptions!H$10,0),Assumptions!H$10)+IFERROR(IF(M93="RelayElectromechanical",Assumptions!H$10,0),Assumptions!H$10)</f>
        <v>0</v>
      </c>
      <c r="AO93" s="30">
        <f>J93*Assumptions!$H$5</f>
        <v>76000</v>
      </c>
      <c r="AP93" s="30">
        <f>(AI93*5280*Assumptions!$H$6)+(AK93*5280*Assumptions!$H$7)+(AJ93*Assumptions!H$22)</f>
        <v>0</v>
      </c>
      <c r="AQ93" s="29">
        <f t="shared" si="6"/>
        <v>0</v>
      </c>
      <c r="AR93" s="29">
        <f>IF(AL93="Group 4: Requires multiple FLISR ties", Assumptions!$H$9,0)</f>
        <v>0</v>
      </c>
      <c r="AS93" s="36"/>
      <c r="AT93" s="36"/>
      <c r="AU93" s="30">
        <f t="shared" si="7"/>
        <v>304000</v>
      </c>
      <c r="AV93" s="31"/>
      <c r="AW93" s="32"/>
    </row>
    <row r="94" spans="1:49" x14ac:dyDescent="0.25">
      <c r="A94" s="4" t="s">
        <v>455</v>
      </c>
      <c r="B94" s="4">
        <v>13312</v>
      </c>
      <c r="C94" s="4" t="s">
        <v>857</v>
      </c>
      <c r="D94" s="4" t="s">
        <v>456</v>
      </c>
      <c r="E94" s="4">
        <v>982</v>
      </c>
      <c r="F94" s="4">
        <v>335</v>
      </c>
      <c r="G94" s="4">
        <f t="shared" si="4"/>
        <v>647</v>
      </c>
      <c r="H94" s="4">
        <v>3.8561999999999999</v>
      </c>
      <c r="I94" s="4">
        <f>3</f>
        <v>3</v>
      </c>
      <c r="J94" s="4">
        <f>CEILING(G94/Assumptions!$H$4,1)</f>
        <v>2</v>
      </c>
      <c r="K94" s="4" t="s">
        <v>455</v>
      </c>
      <c r="L94" s="4">
        <v>13314</v>
      </c>
      <c r="M94" s="4" t="s">
        <v>857</v>
      </c>
      <c r="N94" s="4" t="s">
        <v>457</v>
      </c>
      <c r="O94" s="4">
        <v>261</v>
      </c>
      <c r="P94" s="4" t="s">
        <v>421</v>
      </c>
      <c r="Q94" s="4">
        <v>1</v>
      </c>
      <c r="R94" s="4" t="s">
        <v>29</v>
      </c>
      <c r="S94" s="4" t="str">
        <f>IF(AL94="Group 3: Requires transformer upgrade",CONCATENATE(K94, " transformer upgrade"), IF(AND(AL94="Group 4: Requires multiple FLISR ties",U94&lt;=Assumptions!H$39),CONCATENATE(K94, " transformer upgrade"), "No transformer upgrade"))</f>
        <v>No transformer upgrade</v>
      </c>
      <c r="T94" s="4">
        <v>28</v>
      </c>
      <c r="U94" s="4">
        <v>8.0999832976150508</v>
      </c>
      <c r="V94" s="4">
        <v>0</v>
      </c>
      <c r="W94" s="4">
        <v>0</v>
      </c>
      <c r="X94" s="28">
        <v>1.3377129469720002</v>
      </c>
      <c r="Y94" s="4" t="s">
        <v>142</v>
      </c>
      <c r="Z94" s="4">
        <v>267.54258939440001</v>
      </c>
      <c r="AA94" s="28">
        <v>0.62724102922796299</v>
      </c>
      <c r="AB94" s="4" t="s">
        <v>137</v>
      </c>
      <c r="AC94" s="4">
        <f t="shared" si="5"/>
        <v>7.7439542248978599</v>
      </c>
      <c r="AD94" s="4">
        <v>338.71015578309999</v>
      </c>
      <c r="AE94" s="4">
        <v>540</v>
      </c>
      <c r="AF94" s="4">
        <v>0.62724102922796299</v>
      </c>
      <c r="AG94" s="4">
        <v>0.65303030303030307</v>
      </c>
      <c r="AH94" s="4" t="s">
        <v>146</v>
      </c>
      <c r="AI94" s="4">
        <v>0.65303030303030307</v>
      </c>
      <c r="AJ94" s="4">
        <f>IF(AI94&lt;&gt;0,COUNTIF(Capacitors!A:A,L94),0)</f>
        <v>0</v>
      </c>
      <c r="AK94" s="4">
        <v>0</v>
      </c>
      <c r="AL94" s="4" t="s">
        <v>149</v>
      </c>
      <c r="AM94" s="29">
        <f>Assumptions!H$11+Assumptions!H$12+Assumptions!H$13</f>
        <v>228000</v>
      </c>
      <c r="AN94" s="29">
        <f>IFERROR(IF(C94="RelayElectromechanical",Assumptions!H$10,0),Assumptions!H$10)+IFERROR(IF(M94="RelayElectromechanical",Assumptions!H$10,0),Assumptions!H$10)</f>
        <v>0</v>
      </c>
      <c r="AO94" s="30">
        <f>J94*Assumptions!$H$5</f>
        <v>152000</v>
      </c>
      <c r="AP94" s="30">
        <f>(AI94*5280*Assumptions!$H$6)+(AK94*5280*Assumptions!$H$7)+(AJ94*Assumptions!H$22)</f>
        <v>185767.89599999998</v>
      </c>
      <c r="AQ94" s="29">
        <f t="shared" si="6"/>
        <v>0</v>
      </c>
      <c r="AR94" s="29">
        <f>IF(AL94="Group 4: Requires multiple FLISR ties", Assumptions!$H$9,0)</f>
        <v>0</v>
      </c>
      <c r="AS94" s="36"/>
      <c r="AT94" s="36"/>
      <c r="AU94" s="30">
        <f t="shared" si="7"/>
        <v>565767.89599999995</v>
      </c>
      <c r="AV94" s="31"/>
      <c r="AW94" s="32"/>
    </row>
    <row r="95" spans="1:49" x14ac:dyDescent="0.25">
      <c r="A95" s="4" t="s">
        <v>515</v>
      </c>
      <c r="B95" s="4">
        <v>13511</v>
      </c>
      <c r="C95" s="4" t="s">
        <v>857</v>
      </c>
      <c r="D95" s="4" t="s">
        <v>603</v>
      </c>
      <c r="E95" s="4">
        <v>795</v>
      </c>
      <c r="F95" s="4">
        <v>309</v>
      </c>
      <c r="G95" s="4">
        <f t="shared" si="4"/>
        <v>486</v>
      </c>
      <c r="H95" s="4">
        <v>3.8912</v>
      </c>
      <c r="I95" s="4">
        <f>3</f>
        <v>3</v>
      </c>
      <c r="J95" s="4">
        <f>CEILING(G95/Assumptions!$H$4,1)</f>
        <v>2</v>
      </c>
      <c r="K95" s="4" t="s">
        <v>604</v>
      </c>
      <c r="L95" s="4">
        <v>13322</v>
      </c>
      <c r="M95" s="4" t="s">
        <v>857</v>
      </c>
      <c r="N95" s="4" t="s">
        <v>605</v>
      </c>
      <c r="O95" s="4">
        <v>279</v>
      </c>
      <c r="P95" s="4" t="s">
        <v>496</v>
      </c>
      <c r="Q95" s="4">
        <v>2</v>
      </c>
      <c r="R95" s="4" t="s">
        <v>29</v>
      </c>
      <c r="S95" s="4" t="str">
        <f>IF(AL95="Group 3: Requires transformer upgrade",CONCATENATE(K95, " transformer upgrade"), IF(AND(AL95="Group 4: Requires multiple FLISR ties",U95&lt;=Assumptions!H$39),CONCATENATE(K95, " transformer upgrade"), "No transformer upgrade"))</f>
        <v>No transformer upgrade</v>
      </c>
      <c r="T95" s="4">
        <v>28</v>
      </c>
      <c r="U95" s="4">
        <v>10.226551788419396</v>
      </c>
      <c r="V95" s="4">
        <v>1.4</v>
      </c>
      <c r="W95" s="4">
        <v>61.234119459505777</v>
      </c>
      <c r="X95" s="28">
        <v>1.0594252947</v>
      </c>
      <c r="Y95" s="4" t="s">
        <v>141</v>
      </c>
      <c r="Z95" s="4">
        <v>174.8051736255</v>
      </c>
      <c r="AA95" s="28">
        <v>0.8896429553266666</v>
      </c>
      <c r="AB95" s="4" t="s">
        <v>141</v>
      </c>
      <c r="AC95" s="4">
        <f t="shared" si="5"/>
        <v>3.3560950087044601</v>
      </c>
      <c r="AD95" s="4">
        <v>146.79108762889999</v>
      </c>
      <c r="AE95" s="4">
        <v>165</v>
      </c>
      <c r="AF95" s="4">
        <v>1.2607588308388227</v>
      </c>
      <c r="AG95" s="4">
        <v>4.2803030303030301E-2</v>
      </c>
      <c r="AH95" s="4" t="s">
        <v>146</v>
      </c>
      <c r="AI95" s="4">
        <v>0</v>
      </c>
      <c r="AJ95" s="4">
        <f>IF(AI95&lt;&gt;0,COUNTIF(Capacitors!A:A,L95),0)</f>
        <v>0</v>
      </c>
      <c r="AK95" s="4">
        <v>4.2803030303030301E-2</v>
      </c>
      <c r="AL95" s="4" t="s">
        <v>149</v>
      </c>
      <c r="AM95" s="29">
        <f>Assumptions!H$11+Assumptions!H$12+Assumptions!H$13</f>
        <v>228000</v>
      </c>
      <c r="AN95" s="29">
        <f>IFERROR(IF(C95="RelayElectromechanical",Assumptions!H$10,0),Assumptions!H$10)+IFERROR(IF(M95="RelayElectromechanical",Assumptions!H$10,0),Assumptions!H$10)</f>
        <v>0</v>
      </c>
      <c r="AO95" s="30">
        <f>J95*Assumptions!$H$5</f>
        <v>152000</v>
      </c>
      <c r="AP95" s="30">
        <f>(AI95*5280*Assumptions!$H$6)+(AK95*5280*Assumptions!$H$7)+(AJ95*Assumptions!H$22)</f>
        <v>13815.277272727271</v>
      </c>
      <c r="AQ95" s="29">
        <f t="shared" si="6"/>
        <v>0</v>
      </c>
      <c r="AR95" s="29">
        <f>IF(AL95="Group 4: Requires multiple FLISR ties", Assumptions!$H$9,0)</f>
        <v>0</v>
      </c>
      <c r="AS95" s="36"/>
      <c r="AT95" s="36"/>
      <c r="AU95" s="30">
        <f t="shared" si="7"/>
        <v>393815.27727272728</v>
      </c>
      <c r="AV95" s="31"/>
      <c r="AW95" s="32"/>
    </row>
    <row r="96" spans="1:49" x14ac:dyDescent="0.25">
      <c r="A96" s="4" t="s">
        <v>604</v>
      </c>
      <c r="B96" s="4">
        <v>13270</v>
      </c>
      <c r="C96" s="4" t="s">
        <v>857</v>
      </c>
      <c r="D96" s="4" t="s">
        <v>745</v>
      </c>
      <c r="E96" s="4">
        <v>559</v>
      </c>
      <c r="F96" s="4">
        <v>364</v>
      </c>
      <c r="G96" s="4">
        <f t="shared" si="4"/>
        <v>195</v>
      </c>
      <c r="H96" s="4">
        <v>1.0433000000000001</v>
      </c>
      <c r="I96" s="4">
        <f>3</f>
        <v>3</v>
      </c>
      <c r="J96" s="4">
        <f>CEILING(G96/Assumptions!$H$4,1)</f>
        <v>1</v>
      </c>
      <c r="K96" s="4" t="s">
        <v>604</v>
      </c>
      <c r="L96" s="4">
        <v>13323</v>
      </c>
      <c r="M96" s="4" t="s">
        <v>857</v>
      </c>
      <c r="N96" s="4" t="s">
        <v>746</v>
      </c>
      <c r="O96" s="4">
        <v>248</v>
      </c>
      <c r="P96" s="4" t="s">
        <v>496</v>
      </c>
      <c r="Q96" s="4">
        <v>2</v>
      </c>
      <c r="R96" s="4" t="s">
        <v>29</v>
      </c>
      <c r="S96" s="4" t="str">
        <f>IF(AL96="Group 3: Requires transformer upgrade",CONCATENATE(K96, " transformer upgrade"), IF(AND(AL96="Group 4: Requires multiple FLISR ties",U96&lt;=Assumptions!H$39),CONCATENATE(K96, " transformer upgrade"), "No transformer upgrade"))</f>
        <v>No transformer upgrade</v>
      </c>
      <c r="T96" s="4">
        <v>28</v>
      </c>
      <c r="U96" s="4">
        <v>10.226551788419396</v>
      </c>
      <c r="V96" s="4">
        <v>0</v>
      </c>
      <c r="W96" s="4">
        <v>0</v>
      </c>
      <c r="X96" s="28">
        <v>0.31655685696500002</v>
      </c>
      <c r="Y96" s="4" t="s">
        <v>137</v>
      </c>
      <c r="Z96" s="4">
        <v>170.9407027611</v>
      </c>
      <c r="AA96" s="28">
        <v>0.31655701377870371</v>
      </c>
      <c r="AB96" s="4" t="s">
        <v>137</v>
      </c>
      <c r="AC96" s="4">
        <f t="shared" si="5"/>
        <v>3.9082313019126667</v>
      </c>
      <c r="AD96" s="4">
        <v>170.9407874405</v>
      </c>
      <c r="AE96" s="4">
        <v>540</v>
      </c>
      <c r="AF96" s="4">
        <v>0.31655701377870371</v>
      </c>
      <c r="AG96" s="4">
        <v>0</v>
      </c>
      <c r="AH96" s="4" t="s">
        <v>138</v>
      </c>
      <c r="AI96" s="4">
        <v>0</v>
      </c>
      <c r="AJ96" s="4">
        <f>IF(AI96&lt;&gt;0,COUNTIF(Capacitors!A:A,L96),0)</f>
        <v>0</v>
      </c>
      <c r="AK96" s="4">
        <v>0</v>
      </c>
      <c r="AL96" s="4" t="s">
        <v>856</v>
      </c>
      <c r="AM96" s="29">
        <f>Assumptions!H$11+Assumptions!H$12+Assumptions!H$13</f>
        <v>228000</v>
      </c>
      <c r="AN96" s="29">
        <f>IFERROR(IF(C96="RelayElectromechanical",Assumptions!H$10,0),Assumptions!H$10)+IFERROR(IF(M96="RelayElectromechanical",Assumptions!H$10,0),Assumptions!H$10)</f>
        <v>0</v>
      </c>
      <c r="AO96" s="30">
        <f>J96*Assumptions!$H$5</f>
        <v>76000</v>
      </c>
      <c r="AP96" s="30">
        <f>(AI96*5280*Assumptions!$H$6)+(AK96*5280*Assumptions!$H$7)+(AJ96*Assumptions!H$22)</f>
        <v>0</v>
      </c>
      <c r="AQ96" s="29">
        <f t="shared" si="6"/>
        <v>0</v>
      </c>
      <c r="AR96" s="29">
        <f>IF(AL96="Group 4: Requires multiple FLISR ties", Assumptions!$H$9,0)</f>
        <v>0</v>
      </c>
      <c r="AS96" s="36"/>
      <c r="AT96" s="36"/>
      <c r="AU96" s="30">
        <f t="shared" si="7"/>
        <v>304000</v>
      </c>
      <c r="AV96" s="31"/>
      <c r="AW96" s="32"/>
    </row>
    <row r="97" spans="1:49" x14ac:dyDescent="0.25">
      <c r="A97" s="4" t="s">
        <v>229</v>
      </c>
      <c r="B97" s="4">
        <v>13435</v>
      </c>
      <c r="C97" s="4" t="s">
        <v>857</v>
      </c>
      <c r="D97" s="4" t="s">
        <v>271</v>
      </c>
      <c r="E97" s="4">
        <v>862</v>
      </c>
      <c r="F97" s="4">
        <v>361</v>
      </c>
      <c r="G97" s="4">
        <f t="shared" si="4"/>
        <v>501</v>
      </c>
      <c r="H97" s="4">
        <v>3.9515000000000002</v>
      </c>
      <c r="I97" s="4">
        <f>3</f>
        <v>3</v>
      </c>
      <c r="J97" s="4">
        <f>CEILING(G97/Assumptions!$H$4,1)</f>
        <v>2</v>
      </c>
      <c r="K97" s="4" t="s">
        <v>272</v>
      </c>
      <c r="L97" s="4">
        <v>13324</v>
      </c>
      <c r="M97" s="4" t="s">
        <v>857</v>
      </c>
      <c r="N97" s="4" t="s">
        <v>273</v>
      </c>
      <c r="O97" s="4">
        <v>223</v>
      </c>
      <c r="P97" s="4" t="s">
        <v>177</v>
      </c>
      <c r="Q97" s="4">
        <v>1</v>
      </c>
      <c r="R97" s="4" t="s">
        <v>29</v>
      </c>
      <c r="S97" s="4" t="str">
        <f>IF(AL97="Group 3: Requires transformer upgrade",CONCATENATE(K97, " transformer upgrade"), IF(AND(AL97="Group 4: Requires multiple FLISR ties",U97&lt;=Assumptions!H$39),CONCATENATE(K97, " transformer upgrade"), "No transformer upgrade"))</f>
        <v>No transformer upgrade</v>
      </c>
      <c r="T97" s="4">
        <v>28</v>
      </c>
      <c r="U97" s="4">
        <v>24.341908694414531</v>
      </c>
      <c r="V97" s="4">
        <v>0</v>
      </c>
      <c r="W97" s="4">
        <v>0</v>
      </c>
      <c r="X97" s="28">
        <v>0.57849619383508133</v>
      </c>
      <c r="Y97" s="4" t="s">
        <v>150</v>
      </c>
      <c r="Z97" s="4">
        <v>319.90839519079998</v>
      </c>
      <c r="AA97" s="28">
        <v>0.57849619163164556</v>
      </c>
      <c r="AB97" s="4" t="s">
        <v>150</v>
      </c>
      <c r="AC97" s="4">
        <f t="shared" si="5"/>
        <v>7.3140882160867582</v>
      </c>
      <c r="AD97" s="4">
        <v>319.90839397230002</v>
      </c>
      <c r="AE97" s="4">
        <v>553</v>
      </c>
      <c r="AF97" s="4">
        <v>0.57849619163164556</v>
      </c>
      <c r="AG97" s="4">
        <v>0</v>
      </c>
      <c r="AH97" s="4" t="s">
        <v>138</v>
      </c>
      <c r="AI97" s="4">
        <v>0</v>
      </c>
      <c r="AJ97" s="4">
        <f>IF(AI97&lt;&gt;0,COUNTIF(Capacitors!A:A,L97),0)</f>
        <v>0</v>
      </c>
      <c r="AK97" s="4">
        <v>0</v>
      </c>
      <c r="AL97" s="4" t="s">
        <v>856</v>
      </c>
      <c r="AM97" s="29">
        <f>Assumptions!H$11+Assumptions!H$12+Assumptions!H$13</f>
        <v>228000</v>
      </c>
      <c r="AN97" s="29">
        <f>IFERROR(IF(C97="RelayElectromechanical",Assumptions!H$10,0),Assumptions!H$10)+IFERROR(IF(M97="RelayElectromechanical",Assumptions!H$10,0),Assumptions!H$10)</f>
        <v>0</v>
      </c>
      <c r="AO97" s="30">
        <f>J97*Assumptions!$H$5</f>
        <v>152000</v>
      </c>
      <c r="AP97" s="30">
        <f>(AI97*5280*Assumptions!$H$6)+(AK97*5280*Assumptions!$H$7)+(AJ97*Assumptions!H$22)</f>
        <v>0</v>
      </c>
      <c r="AQ97" s="29">
        <f t="shared" si="6"/>
        <v>0</v>
      </c>
      <c r="AR97" s="29">
        <f>IF(AL97="Group 4: Requires multiple FLISR ties", Assumptions!$H$9,0)</f>
        <v>0</v>
      </c>
      <c r="AS97" s="36"/>
      <c r="AT97" s="36"/>
      <c r="AU97" s="30">
        <f t="shared" si="7"/>
        <v>380000</v>
      </c>
      <c r="AV97" s="31"/>
      <c r="AW97" s="32"/>
    </row>
    <row r="98" spans="1:49" x14ac:dyDescent="0.25">
      <c r="A98" s="4" t="s">
        <v>169</v>
      </c>
      <c r="B98" s="4">
        <v>13328</v>
      </c>
      <c r="C98" s="4" t="s">
        <v>857</v>
      </c>
      <c r="D98" s="4" t="s">
        <v>170</v>
      </c>
      <c r="E98" s="4">
        <v>643</v>
      </c>
      <c r="F98" s="4">
        <v>325</v>
      </c>
      <c r="G98" s="4">
        <f t="shared" si="4"/>
        <v>318</v>
      </c>
      <c r="H98" s="4">
        <v>1.6272</v>
      </c>
      <c r="I98" s="4">
        <f>3</f>
        <v>3</v>
      </c>
      <c r="J98" s="4">
        <f>CEILING(G98/Assumptions!$H$4,1)</f>
        <v>1</v>
      </c>
      <c r="K98" s="4" t="s">
        <v>154</v>
      </c>
      <c r="L98" s="4">
        <v>13329</v>
      </c>
      <c r="M98" s="4" t="s">
        <v>857</v>
      </c>
      <c r="N98" s="4" t="s">
        <v>171</v>
      </c>
      <c r="O98" s="4">
        <v>256</v>
      </c>
      <c r="P98" s="4" t="s">
        <v>156</v>
      </c>
      <c r="Q98" s="4">
        <v>2</v>
      </c>
      <c r="R98" s="4" t="s">
        <v>29</v>
      </c>
      <c r="S98" s="4" t="str">
        <f>IF(AL98="Group 3: Requires transformer upgrade",CONCATENATE(K98, " transformer upgrade"), IF(AND(AL98="Group 4: Requires multiple FLISR ties",U98&lt;=Assumptions!H$39),CONCATENATE(K98, " transformer upgrade"), "No transformer upgrade"))</f>
        <v>No transformer upgrade</v>
      </c>
      <c r="T98" s="4">
        <v>28</v>
      </c>
      <c r="U98" s="4">
        <v>11.650618171098944</v>
      </c>
      <c r="V98" s="4">
        <v>0</v>
      </c>
      <c r="W98" s="4">
        <v>0</v>
      </c>
      <c r="X98" s="28">
        <v>0.60372465499999994</v>
      </c>
      <c r="Y98" s="4" t="s">
        <v>142</v>
      </c>
      <c r="Z98" s="4">
        <v>120.74493099999999</v>
      </c>
      <c r="AA98" s="28">
        <v>0.60372465499999994</v>
      </c>
      <c r="AB98" s="4" t="s">
        <v>142</v>
      </c>
      <c r="AC98" s="4">
        <f t="shared" si="5"/>
        <v>2.7605998892788581</v>
      </c>
      <c r="AD98" s="4">
        <v>120.74493099999999</v>
      </c>
      <c r="AE98" s="4">
        <v>200</v>
      </c>
      <c r="AF98" s="4">
        <v>0.60372465499999994</v>
      </c>
      <c r="AG98" s="4">
        <v>0</v>
      </c>
      <c r="AH98" s="4" t="s">
        <v>138</v>
      </c>
      <c r="AI98" s="4">
        <v>0</v>
      </c>
      <c r="AJ98" s="4">
        <f>IF(AI98&lt;&gt;0,COUNTIF(Capacitors!A:A,L98),0)</f>
        <v>0</v>
      </c>
      <c r="AK98" s="4">
        <v>0</v>
      </c>
      <c r="AL98" s="4" t="s">
        <v>856</v>
      </c>
      <c r="AM98" s="29">
        <f>Assumptions!H$11+Assumptions!H$12+Assumptions!H$13</f>
        <v>228000</v>
      </c>
      <c r="AN98" s="29">
        <f>IFERROR(IF(C98="RelayElectromechanical",Assumptions!H$10,0),Assumptions!H$10)+IFERROR(IF(M98="RelayElectromechanical",Assumptions!H$10,0),Assumptions!H$10)</f>
        <v>0</v>
      </c>
      <c r="AO98" s="30">
        <f>J98*Assumptions!$H$5</f>
        <v>76000</v>
      </c>
      <c r="AP98" s="30">
        <f>(AI98*5280*Assumptions!$H$6)+(AK98*5280*Assumptions!$H$7)+(AJ98*Assumptions!H$22)</f>
        <v>0</v>
      </c>
      <c r="AQ98" s="29">
        <f t="shared" si="6"/>
        <v>0</v>
      </c>
      <c r="AR98" s="29">
        <f>IF(AL98="Group 4: Requires multiple FLISR ties", Assumptions!$H$9,0)</f>
        <v>0</v>
      </c>
      <c r="AS98" s="36"/>
      <c r="AT98" s="36"/>
      <c r="AU98" s="30">
        <f t="shared" si="7"/>
        <v>304000</v>
      </c>
      <c r="AV98" s="31"/>
      <c r="AW98" s="32"/>
    </row>
    <row r="99" spans="1:49" x14ac:dyDescent="0.25">
      <c r="A99" s="4" t="s">
        <v>152</v>
      </c>
      <c r="B99" s="4">
        <v>13005</v>
      </c>
      <c r="C99" s="4" t="s">
        <v>858</v>
      </c>
      <c r="D99" s="4" t="s">
        <v>153</v>
      </c>
      <c r="E99" s="4">
        <v>723</v>
      </c>
      <c r="F99" s="4">
        <v>310</v>
      </c>
      <c r="G99" s="4">
        <f t="shared" si="4"/>
        <v>413</v>
      </c>
      <c r="H99" s="4">
        <v>2.1709000000000001</v>
      </c>
      <c r="I99" s="4">
        <f>3</f>
        <v>3</v>
      </c>
      <c r="J99" s="4">
        <f>CEILING(G99/Assumptions!$H$4,1)</f>
        <v>2</v>
      </c>
      <c r="K99" s="4" t="s">
        <v>154</v>
      </c>
      <c r="L99" s="4">
        <v>13329</v>
      </c>
      <c r="M99" s="4" t="s">
        <v>857</v>
      </c>
      <c r="N99" s="4" t="s">
        <v>155</v>
      </c>
      <c r="O99" s="4">
        <v>224</v>
      </c>
      <c r="P99" s="4" t="s">
        <v>156</v>
      </c>
      <c r="Q99" s="4">
        <v>1</v>
      </c>
      <c r="R99" s="4" t="s">
        <v>29</v>
      </c>
      <c r="S99" s="4" t="str">
        <f>IF(AL99="Group 3: Requires transformer upgrade",CONCATENATE(K99, " transformer upgrade"), IF(AND(AL99="Group 4: Requires multiple FLISR ties",U99&lt;=Assumptions!H$39),CONCATENATE(K99, " transformer upgrade"), "No transformer upgrade"))</f>
        <v>No transformer upgrade</v>
      </c>
      <c r="T99" s="4">
        <v>28</v>
      </c>
      <c r="U99" s="4">
        <v>11.650618171098944</v>
      </c>
      <c r="V99" s="4">
        <v>0</v>
      </c>
      <c r="W99" s="4">
        <v>0</v>
      </c>
      <c r="X99" s="28">
        <v>0.63730316419354838</v>
      </c>
      <c r="Y99" s="4" t="s">
        <v>143</v>
      </c>
      <c r="Z99" s="4">
        <v>197.56398089999999</v>
      </c>
      <c r="AA99" s="28">
        <v>0.63730316419354838</v>
      </c>
      <c r="AB99" s="4" t="s">
        <v>143</v>
      </c>
      <c r="AC99" s="4">
        <f t="shared" si="5"/>
        <v>4.5169192551696469</v>
      </c>
      <c r="AD99" s="4">
        <v>197.56398089999999</v>
      </c>
      <c r="AE99" s="4">
        <v>310</v>
      </c>
      <c r="AF99" s="4">
        <v>0.63730316419354838</v>
      </c>
      <c r="AG99" s="4">
        <v>0</v>
      </c>
      <c r="AH99" s="4" t="s">
        <v>138</v>
      </c>
      <c r="AI99" s="4">
        <v>0</v>
      </c>
      <c r="AJ99" s="4">
        <f>IF(AI99&lt;&gt;0,COUNTIF(Capacitors!A:A,L99),0)</f>
        <v>0</v>
      </c>
      <c r="AK99" s="4">
        <v>0</v>
      </c>
      <c r="AL99" s="4" t="s">
        <v>856</v>
      </c>
      <c r="AM99" s="29">
        <f>Assumptions!H$11+Assumptions!H$12+Assumptions!H$13</f>
        <v>228000</v>
      </c>
      <c r="AN99" s="29">
        <f>IFERROR(IF(C99="RelayElectromechanical",Assumptions!H$10,0),Assumptions!H$10)+IFERROR(IF(M99="RelayElectromechanical",Assumptions!H$10,0),Assumptions!H$10)</f>
        <v>120000</v>
      </c>
      <c r="AO99" s="30">
        <f>J99*Assumptions!$H$5</f>
        <v>152000</v>
      </c>
      <c r="AP99" s="30">
        <f>(AI99*5280*Assumptions!$H$6)+(AK99*5280*Assumptions!$H$7)+(AJ99*Assumptions!H$22)</f>
        <v>0</v>
      </c>
      <c r="AQ99" s="29">
        <f t="shared" si="6"/>
        <v>0</v>
      </c>
      <c r="AR99" s="29">
        <f>IF(AL99="Group 4: Requires multiple FLISR ties", Assumptions!$H$9,0)</f>
        <v>0</v>
      </c>
      <c r="AS99" s="36"/>
      <c r="AT99" s="36"/>
      <c r="AU99" s="30">
        <f t="shared" si="7"/>
        <v>500000</v>
      </c>
      <c r="AV99" s="31"/>
      <c r="AW99" s="32"/>
    </row>
    <row r="100" spans="1:49" x14ac:dyDescent="0.25">
      <c r="A100" s="4" t="s">
        <v>161</v>
      </c>
      <c r="B100" s="4">
        <v>13815</v>
      </c>
      <c r="C100" s="4" t="s">
        <v>857</v>
      </c>
      <c r="D100" s="4" t="s">
        <v>167</v>
      </c>
      <c r="E100" s="4">
        <v>727</v>
      </c>
      <c r="F100" s="4">
        <v>307</v>
      </c>
      <c r="G100" s="4">
        <f t="shared" si="4"/>
        <v>420</v>
      </c>
      <c r="H100" s="4">
        <v>2.1886999999999999</v>
      </c>
      <c r="I100" s="4">
        <f>3</f>
        <v>3</v>
      </c>
      <c r="J100" s="4">
        <f>CEILING(G100/Assumptions!$H$4,1)</f>
        <v>2</v>
      </c>
      <c r="K100" s="4" t="s">
        <v>154</v>
      </c>
      <c r="L100" s="4">
        <v>13330</v>
      </c>
      <c r="M100" s="4" t="s">
        <v>857</v>
      </c>
      <c r="N100" s="4" t="s">
        <v>168</v>
      </c>
      <c r="O100" s="4">
        <v>194</v>
      </c>
      <c r="P100" s="4" t="s">
        <v>156</v>
      </c>
      <c r="Q100" s="4">
        <v>2</v>
      </c>
      <c r="R100" s="4" t="s">
        <v>29</v>
      </c>
      <c r="S100" s="4" t="str">
        <f>IF(AL100="Group 3: Requires transformer upgrade",CONCATENATE(K100, " transformer upgrade"), IF(AND(AL100="Group 4: Requires multiple FLISR ties",U100&lt;=Assumptions!H$39),CONCATENATE(K100, " transformer upgrade"), "No transformer upgrade"))</f>
        <v>No transformer upgrade</v>
      </c>
      <c r="T100" s="4">
        <v>28</v>
      </c>
      <c r="U100" s="4">
        <v>11.650618171098944</v>
      </c>
      <c r="V100" s="4">
        <v>0</v>
      </c>
      <c r="W100" s="4">
        <v>0</v>
      </c>
      <c r="X100" s="28">
        <v>0.74276214314814815</v>
      </c>
      <c r="Y100" s="4" t="s">
        <v>137</v>
      </c>
      <c r="Z100" s="4">
        <v>401.09155729999998</v>
      </c>
      <c r="AA100" s="28">
        <v>0.7427287024074074</v>
      </c>
      <c r="AB100" s="4" t="s">
        <v>137</v>
      </c>
      <c r="AC100" s="4">
        <f t="shared" si="5"/>
        <v>9.1697717543129329</v>
      </c>
      <c r="AD100" s="4">
        <v>401.07349929999998</v>
      </c>
      <c r="AE100" s="4">
        <v>540</v>
      </c>
      <c r="AF100" s="4">
        <v>0.7427287024074074</v>
      </c>
      <c r="AG100" s="4">
        <v>0</v>
      </c>
      <c r="AH100" s="4" t="s">
        <v>138</v>
      </c>
      <c r="AI100" s="4">
        <v>0</v>
      </c>
      <c r="AJ100" s="4">
        <f>IF(AI100&lt;&gt;0,COUNTIF(Capacitors!A:A,L100),0)</f>
        <v>0</v>
      </c>
      <c r="AK100" s="4">
        <v>0</v>
      </c>
      <c r="AL100" s="4" t="s">
        <v>856</v>
      </c>
      <c r="AM100" s="29">
        <f>Assumptions!H$11+Assumptions!H$12+Assumptions!H$13</f>
        <v>228000</v>
      </c>
      <c r="AN100" s="29">
        <f>IFERROR(IF(C100="RelayElectromechanical",Assumptions!H$10,0),Assumptions!H$10)+IFERROR(IF(M100="RelayElectromechanical",Assumptions!H$10,0),Assumptions!H$10)</f>
        <v>0</v>
      </c>
      <c r="AO100" s="30">
        <f>J100*Assumptions!$H$5</f>
        <v>152000</v>
      </c>
      <c r="AP100" s="30">
        <f>(AI100*5280*Assumptions!$H$6)+(AK100*5280*Assumptions!$H$7)+(AJ100*Assumptions!H$22)</f>
        <v>0</v>
      </c>
      <c r="AQ100" s="29">
        <f t="shared" si="6"/>
        <v>0</v>
      </c>
      <c r="AR100" s="29">
        <f>IF(AL100="Group 4: Requires multiple FLISR ties", Assumptions!$H$9,0)</f>
        <v>0</v>
      </c>
      <c r="AS100" s="36"/>
      <c r="AT100" s="36"/>
      <c r="AU100" s="30">
        <f t="shared" si="7"/>
        <v>380000</v>
      </c>
      <c r="AV100" s="31"/>
      <c r="AW100" s="32"/>
    </row>
    <row r="101" spans="1:49" s="26" customFormat="1" x14ac:dyDescent="0.25">
      <c r="A101" s="4" t="s">
        <v>161</v>
      </c>
      <c r="B101" s="4">
        <v>13813</v>
      </c>
      <c r="C101" s="4" t="s">
        <v>857</v>
      </c>
      <c r="D101" s="4" t="s">
        <v>172</v>
      </c>
      <c r="E101" s="4">
        <v>975</v>
      </c>
      <c r="F101" s="4">
        <v>301</v>
      </c>
      <c r="G101" s="4">
        <f t="shared" si="4"/>
        <v>674</v>
      </c>
      <c r="H101" s="4">
        <v>2.4983</v>
      </c>
      <c r="I101" s="4">
        <f>3</f>
        <v>3</v>
      </c>
      <c r="J101" s="4">
        <f>CEILING(G101/Assumptions!$H$4,1)</f>
        <v>2</v>
      </c>
      <c r="K101" s="4" t="s">
        <v>154</v>
      </c>
      <c r="L101" s="4">
        <v>13331</v>
      </c>
      <c r="M101" s="4" t="s">
        <v>857</v>
      </c>
      <c r="N101" s="4" t="s">
        <v>162</v>
      </c>
      <c r="O101" s="4">
        <v>272</v>
      </c>
      <c r="P101" s="4" t="s">
        <v>156</v>
      </c>
      <c r="Q101" s="4">
        <v>2</v>
      </c>
      <c r="R101" s="4" t="s">
        <v>29</v>
      </c>
      <c r="S101" s="4" t="str">
        <f>IF(AL101="Group 3: Requires transformer upgrade",CONCATENATE(K101, " transformer upgrade"), IF(AND(AL101="Group 4: Requires multiple FLISR ties",U101&lt;=Assumptions!H$39),CONCATENATE(K101, " transformer upgrade"), "No transformer upgrade"))</f>
        <v>No transformer upgrade</v>
      </c>
      <c r="T101" s="4">
        <v>28</v>
      </c>
      <c r="U101" s="4">
        <v>11.650618171098944</v>
      </c>
      <c r="V101" s="4">
        <v>0</v>
      </c>
      <c r="W101" s="4">
        <v>0</v>
      </c>
      <c r="X101" s="28">
        <v>0.86819523612903227</v>
      </c>
      <c r="Y101" s="4" t="s">
        <v>143</v>
      </c>
      <c r="Z101" s="4">
        <v>269.14052320000002</v>
      </c>
      <c r="AA101" s="28">
        <v>0.86819546741935483</v>
      </c>
      <c r="AB101" s="4" t="s">
        <v>143</v>
      </c>
      <c r="AC101" s="4">
        <f t="shared" si="5"/>
        <v>6.153380438648691</v>
      </c>
      <c r="AD101" s="4">
        <v>269.1405949</v>
      </c>
      <c r="AE101" s="4">
        <v>310</v>
      </c>
      <c r="AF101" s="4">
        <v>0.86819546741935483</v>
      </c>
      <c r="AG101" s="4">
        <v>0</v>
      </c>
      <c r="AH101" s="4" t="s">
        <v>138</v>
      </c>
      <c r="AI101" s="4">
        <v>0</v>
      </c>
      <c r="AJ101" s="4">
        <f>IF(AI101&lt;&gt;0,COUNTIF(Capacitors!A:A,L101),0)</f>
        <v>0</v>
      </c>
      <c r="AK101" s="4">
        <v>0</v>
      </c>
      <c r="AL101" s="4" t="s">
        <v>856</v>
      </c>
      <c r="AM101" s="29">
        <f>Assumptions!H$11+Assumptions!H$12+Assumptions!H$13</f>
        <v>228000</v>
      </c>
      <c r="AN101" s="29">
        <f>IFERROR(IF(C101="RelayElectromechanical",Assumptions!H$10,0),Assumptions!H$10)+IFERROR(IF(M101="RelayElectromechanical",Assumptions!H$10,0),Assumptions!H$10)</f>
        <v>0</v>
      </c>
      <c r="AO101" s="30">
        <f>J101*Assumptions!$H$5</f>
        <v>152000</v>
      </c>
      <c r="AP101" s="30">
        <f>(AI101*5280*Assumptions!$H$6)+(AK101*5280*Assumptions!$H$7)+(AJ101*Assumptions!H$22)</f>
        <v>0</v>
      </c>
      <c r="AQ101" s="29">
        <f t="shared" si="6"/>
        <v>0</v>
      </c>
      <c r="AR101" s="29">
        <f>IF(AL101="Group 4: Requires multiple FLISR ties", Assumptions!$H$9,0)</f>
        <v>0</v>
      </c>
      <c r="AS101" s="36"/>
      <c r="AT101" s="36"/>
      <c r="AU101" s="30">
        <f t="shared" si="7"/>
        <v>380000</v>
      </c>
      <c r="AV101" s="31"/>
      <c r="AW101" s="32"/>
    </row>
    <row r="102" spans="1:49" s="26" customFormat="1" x14ac:dyDescent="0.25">
      <c r="A102" s="4" t="s">
        <v>575</v>
      </c>
      <c r="B102" s="4">
        <v>13337</v>
      </c>
      <c r="C102" s="4" t="s">
        <v>857</v>
      </c>
      <c r="D102" s="4" t="s">
        <v>597</v>
      </c>
      <c r="E102" s="4">
        <v>2410</v>
      </c>
      <c r="F102" s="4">
        <v>298</v>
      </c>
      <c r="G102" s="4">
        <f t="shared" si="4"/>
        <v>2112</v>
      </c>
      <c r="H102" s="4">
        <v>6.1991999999999994</v>
      </c>
      <c r="I102" s="4">
        <f>3</f>
        <v>3</v>
      </c>
      <c r="J102" s="4">
        <f>CEILING(G102/Assumptions!$H$4,1)</f>
        <v>7</v>
      </c>
      <c r="K102" s="4" t="s">
        <v>497</v>
      </c>
      <c r="L102" s="4">
        <v>13333</v>
      </c>
      <c r="M102" s="4" t="s">
        <v>857</v>
      </c>
      <c r="N102" s="4" t="s">
        <v>598</v>
      </c>
      <c r="O102" s="4">
        <v>28</v>
      </c>
      <c r="P102" s="4" t="s">
        <v>496</v>
      </c>
      <c r="Q102" s="4">
        <v>1</v>
      </c>
      <c r="R102" s="4" t="s">
        <v>29</v>
      </c>
      <c r="S102" s="4" t="str">
        <f>IF(AL102="Group 3: Requires transformer upgrade",CONCATENATE(K102, " transformer upgrade"), IF(AND(AL102="Group 4: Requires multiple FLISR ties",U102&lt;=Assumptions!H$39),CONCATENATE(K102, " transformer upgrade"), "No transformer upgrade"))</f>
        <v>No transformer upgrade</v>
      </c>
      <c r="T102" s="4">
        <v>28</v>
      </c>
      <c r="U102" s="4">
        <v>6.3079998896551714</v>
      </c>
      <c r="V102" s="4">
        <v>0</v>
      </c>
      <c r="W102" s="4">
        <v>0</v>
      </c>
      <c r="X102" s="28">
        <v>0.89900319548872176</v>
      </c>
      <c r="Y102" s="4" t="s">
        <v>147</v>
      </c>
      <c r="Z102" s="4">
        <v>478.2697</v>
      </c>
      <c r="AA102" s="28">
        <v>0.89900312372161661</v>
      </c>
      <c r="AB102" s="4" t="s">
        <v>147</v>
      </c>
      <c r="AC102" s="4">
        <f t="shared" si="5"/>
        <v>10.934713072679241</v>
      </c>
      <c r="AD102" s="4">
        <v>478.26966181990002</v>
      </c>
      <c r="AE102" s="4">
        <v>532</v>
      </c>
      <c r="AF102" s="4">
        <v>0.89900312372161661</v>
      </c>
      <c r="AG102" s="4">
        <v>0</v>
      </c>
      <c r="AH102" s="4" t="s">
        <v>138</v>
      </c>
      <c r="AI102" s="4">
        <v>0</v>
      </c>
      <c r="AJ102" s="4">
        <f>IF(AI102&lt;&gt;0,COUNTIF(Capacitors!A:A,L102),0)</f>
        <v>0</v>
      </c>
      <c r="AK102" s="4">
        <v>0</v>
      </c>
      <c r="AL102" s="4" t="s">
        <v>856</v>
      </c>
      <c r="AM102" s="29">
        <f>Assumptions!H$11+Assumptions!H$12+Assumptions!H$13</f>
        <v>228000</v>
      </c>
      <c r="AN102" s="29">
        <f>IFERROR(IF(C102="RelayElectromechanical",Assumptions!H$10,0),Assumptions!H$10)+IFERROR(IF(M102="RelayElectromechanical",Assumptions!H$10,0),Assumptions!H$10)</f>
        <v>0</v>
      </c>
      <c r="AO102" s="30">
        <f>J102*Assumptions!$H$5</f>
        <v>532000</v>
      </c>
      <c r="AP102" s="30">
        <f>(AI102*5280*Assumptions!$H$6)+(AK102*5280*Assumptions!$H$7)+(AJ102*Assumptions!H$22)</f>
        <v>0</v>
      </c>
      <c r="AQ102" s="29">
        <f t="shared" si="6"/>
        <v>0</v>
      </c>
      <c r="AR102" s="29">
        <f>IF(AL102="Group 4: Requires multiple FLISR ties", Assumptions!$H$9,0)</f>
        <v>0</v>
      </c>
      <c r="AS102" s="36"/>
      <c r="AT102" s="36"/>
      <c r="AU102" s="30">
        <f t="shared" si="7"/>
        <v>760000</v>
      </c>
      <c r="AV102" s="31"/>
      <c r="AW102" s="32"/>
    </row>
    <row r="103" spans="1:49" s="26" customFormat="1" x14ac:dyDescent="0.25">
      <c r="A103" s="4" t="s">
        <v>499</v>
      </c>
      <c r="B103" s="4">
        <v>13530</v>
      </c>
      <c r="C103" s="4" t="s">
        <v>858</v>
      </c>
      <c r="D103" s="4" t="s">
        <v>719</v>
      </c>
      <c r="E103" s="4">
        <v>855</v>
      </c>
      <c r="F103" s="4">
        <v>322</v>
      </c>
      <c r="G103" s="4">
        <f t="shared" si="4"/>
        <v>533</v>
      </c>
      <c r="H103" s="4">
        <v>2.5421999999999998</v>
      </c>
      <c r="I103" s="4">
        <f>3</f>
        <v>3</v>
      </c>
      <c r="J103" s="4">
        <f>CEILING(G103/Assumptions!$H$4,1)</f>
        <v>2</v>
      </c>
      <c r="K103" s="4" t="s">
        <v>497</v>
      </c>
      <c r="L103" s="4">
        <v>13338</v>
      </c>
      <c r="M103" s="4" t="s">
        <v>857</v>
      </c>
      <c r="N103" s="4" t="s">
        <v>720</v>
      </c>
      <c r="O103" s="4">
        <v>163</v>
      </c>
      <c r="P103" s="4" t="s">
        <v>496</v>
      </c>
      <c r="Q103" s="4">
        <v>1</v>
      </c>
      <c r="R103" s="4" t="s">
        <v>29</v>
      </c>
      <c r="S103" s="4" t="str">
        <f>IF(AL103="Group 3: Requires transformer upgrade",CONCATENATE(K103, " transformer upgrade"), IF(AND(AL103="Group 4: Requires multiple FLISR ties",U103&lt;=Assumptions!H$39),CONCATENATE(K103, " transformer upgrade"), "No transformer upgrade"))</f>
        <v>No transformer upgrade</v>
      </c>
      <c r="T103" s="4">
        <v>28</v>
      </c>
      <c r="U103" s="4">
        <v>6.3079998896551714</v>
      </c>
      <c r="V103" s="4">
        <v>0</v>
      </c>
      <c r="W103" s="4">
        <v>0</v>
      </c>
      <c r="X103" s="28">
        <v>0.60506165413533841</v>
      </c>
      <c r="Y103" s="4" t="s">
        <v>147</v>
      </c>
      <c r="Z103" s="4">
        <v>321.89280000000002</v>
      </c>
      <c r="AA103" s="28">
        <v>0.60506165077011276</v>
      </c>
      <c r="AB103" s="4" t="s">
        <v>147</v>
      </c>
      <c r="AC103" s="4">
        <f t="shared" si="5"/>
        <v>7.3594577903842575</v>
      </c>
      <c r="AD103" s="4">
        <v>321.8927982097</v>
      </c>
      <c r="AE103" s="4">
        <v>532</v>
      </c>
      <c r="AF103" s="4">
        <v>0.60506165077011276</v>
      </c>
      <c r="AG103" s="4">
        <v>0</v>
      </c>
      <c r="AH103" s="4" t="s">
        <v>138</v>
      </c>
      <c r="AI103" s="4">
        <v>0</v>
      </c>
      <c r="AJ103" s="4">
        <f>IF(AI103&lt;&gt;0,COUNTIF(Capacitors!A:A,L103),0)</f>
        <v>0</v>
      </c>
      <c r="AK103" s="4">
        <v>0</v>
      </c>
      <c r="AL103" s="4" t="s">
        <v>856</v>
      </c>
      <c r="AM103" s="29">
        <f>Assumptions!H$11+Assumptions!H$12+Assumptions!H$13</f>
        <v>228000</v>
      </c>
      <c r="AN103" s="29">
        <f>IFERROR(IF(C103="RelayElectromechanical",Assumptions!H$10,0),Assumptions!H$10)+IFERROR(IF(M103="RelayElectromechanical",Assumptions!H$10,0),Assumptions!H$10)</f>
        <v>120000</v>
      </c>
      <c r="AO103" s="30">
        <f>J103*Assumptions!$H$5</f>
        <v>152000</v>
      </c>
      <c r="AP103" s="30">
        <f>(AI103*5280*Assumptions!$H$6)+(AK103*5280*Assumptions!$H$7)+(AJ103*Assumptions!H$22)</f>
        <v>0</v>
      </c>
      <c r="AQ103" s="29">
        <f t="shared" si="6"/>
        <v>0</v>
      </c>
      <c r="AR103" s="29">
        <f>IF(AL103="Group 4: Requires multiple FLISR ties", Assumptions!$H$9,0)</f>
        <v>0</v>
      </c>
      <c r="AS103" s="36"/>
      <c r="AT103" s="36"/>
      <c r="AU103" s="30">
        <f t="shared" si="7"/>
        <v>500000</v>
      </c>
      <c r="AV103" s="31"/>
      <c r="AW103" s="32"/>
    </row>
    <row r="104" spans="1:49" s="26" customFormat="1" x14ac:dyDescent="0.25">
      <c r="A104" s="4" t="s">
        <v>382</v>
      </c>
      <c r="B104" s="4">
        <v>13341</v>
      </c>
      <c r="C104" s="4" t="s">
        <v>857</v>
      </c>
      <c r="D104" s="4" t="s">
        <v>383</v>
      </c>
      <c r="E104" s="4">
        <v>820</v>
      </c>
      <c r="F104" s="4">
        <v>401</v>
      </c>
      <c r="G104" s="4">
        <f t="shared" si="4"/>
        <v>419</v>
      </c>
      <c r="H104" s="4">
        <v>1.5888</v>
      </c>
      <c r="I104" s="4">
        <f>3</f>
        <v>3</v>
      </c>
      <c r="J104" s="4">
        <f>CEILING(G104/Assumptions!$H$4,1)</f>
        <v>2</v>
      </c>
      <c r="K104" s="4" t="s">
        <v>382</v>
      </c>
      <c r="L104" s="4">
        <v>13346</v>
      </c>
      <c r="M104" s="4" t="s">
        <v>857</v>
      </c>
      <c r="N104" s="4" t="s">
        <v>384</v>
      </c>
      <c r="O104" s="4">
        <v>238</v>
      </c>
      <c r="P104" s="4" t="s">
        <v>357</v>
      </c>
      <c r="Q104" s="4">
        <v>1</v>
      </c>
      <c r="R104" s="4" t="s">
        <v>29</v>
      </c>
      <c r="S104" s="4" t="str">
        <f>IF(AL104="Group 3: Requires transformer upgrade",CONCATENATE(K104, " transformer upgrade"), IF(AND(AL104="Group 4: Requires multiple FLISR ties",U104&lt;=Assumptions!H$39),CONCATENATE(K104, " transformer upgrade"), "No transformer upgrade"))</f>
        <v>No transformer upgrade</v>
      </c>
      <c r="T104" s="4">
        <v>28</v>
      </c>
      <c r="U104" s="4">
        <v>6.9591160716855853</v>
      </c>
      <c r="V104" s="4">
        <v>0</v>
      </c>
      <c r="W104" s="4">
        <v>0</v>
      </c>
      <c r="X104" s="28">
        <v>1.0016629684191829</v>
      </c>
      <c r="Y104" s="4" t="s">
        <v>140</v>
      </c>
      <c r="Z104" s="4">
        <v>563.93625122000003</v>
      </c>
      <c r="AA104" s="28">
        <v>1.001662993986856</v>
      </c>
      <c r="AB104" s="4" t="s">
        <v>140</v>
      </c>
      <c r="AC104" s="4">
        <f t="shared" si="5"/>
        <v>12.893314688431911</v>
      </c>
      <c r="AD104" s="4">
        <v>563.93626561459996</v>
      </c>
      <c r="AE104" s="4">
        <v>563</v>
      </c>
      <c r="AF104" s="28">
        <v>1.001662993986856</v>
      </c>
      <c r="AG104" s="4">
        <v>0</v>
      </c>
      <c r="AH104" s="4" t="s">
        <v>138</v>
      </c>
      <c r="AI104" s="4">
        <v>0</v>
      </c>
      <c r="AJ104" s="4">
        <f>IF(AI104&lt;&gt;0,COUNTIF(Capacitors!A:A,L104),0)</f>
        <v>0</v>
      </c>
      <c r="AK104" s="4">
        <v>0</v>
      </c>
      <c r="AL104" s="4" t="s">
        <v>139</v>
      </c>
      <c r="AM104" s="29">
        <f>Assumptions!H$11+Assumptions!H$12+Assumptions!H$13</f>
        <v>228000</v>
      </c>
      <c r="AN104" s="29">
        <f>IFERROR(IF(C104="RelayElectromechanical",Assumptions!H$10,0),Assumptions!H$10)+IFERROR(IF(M104="RelayElectromechanical",Assumptions!H$10,0),Assumptions!H$10)</f>
        <v>0</v>
      </c>
      <c r="AO104" s="30">
        <f>J104*Assumptions!$H$5</f>
        <v>152000</v>
      </c>
      <c r="AP104" s="30">
        <f>(AI104*5280*Assumptions!$H$6)+(AK104*5280*Assumptions!$H$7)+(AJ104*Assumptions!H$22)</f>
        <v>0</v>
      </c>
      <c r="AQ104" s="29">
        <f t="shared" si="6"/>
        <v>0</v>
      </c>
      <c r="AR104" s="29">
        <f>IF(AL104="Group 4: Requires multiple FLISR ties", Assumptions!$H$9,0)</f>
        <v>445660.98560000001</v>
      </c>
      <c r="AS104" s="36"/>
      <c r="AT104" s="36"/>
      <c r="AU104" s="30">
        <f t="shared" si="7"/>
        <v>825660.98560000001</v>
      </c>
      <c r="AV104" s="31"/>
      <c r="AW104" s="32"/>
    </row>
    <row r="105" spans="1:49" x14ac:dyDescent="0.25">
      <c r="A105" s="4" t="s">
        <v>67</v>
      </c>
      <c r="B105" s="4">
        <v>13354</v>
      </c>
      <c r="C105" s="4" t="s">
        <v>858</v>
      </c>
      <c r="D105" s="4" t="s">
        <v>124</v>
      </c>
      <c r="E105" s="4">
        <v>1838</v>
      </c>
      <c r="F105" s="4">
        <v>297</v>
      </c>
      <c r="G105" s="4">
        <f t="shared" si="4"/>
        <v>1541</v>
      </c>
      <c r="H105" s="4">
        <v>4.3201999999999998</v>
      </c>
      <c r="I105" s="4">
        <f>3</f>
        <v>3</v>
      </c>
      <c r="J105" s="4">
        <f>CEILING(G105/Assumptions!$H$4,1)</f>
        <v>5</v>
      </c>
      <c r="K105" s="4" t="s">
        <v>67</v>
      </c>
      <c r="L105" s="4">
        <v>13349</v>
      </c>
      <c r="M105" s="4" t="s">
        <v>858</v>
      </c>
      <c r="N105" s="4">
        <v>60140708</v>
      </c>
      <c r="O105" s="4">
        <v>46</v>
      </c>
      <c r="P105" s="4" t="s">
        <v>26</v>
      </c>
      <c r="Q105" s="4">
        <v>1</v>
      </c>
      <c r="R105" s="4" t="s">
        <v>791</v>
      </c>
      <c r="S105" s="4" t="str">
        <f>IF(AL105="Group 3: Requires transformer upgrade",CONCATENATE(K105, " transformer upgrade"), IF(AND(AL105="Group 4: Requires multiple FLISR ties",U105&lt;=Assumptions!H$39),CONCATENATE(K105, " transformer upgrade"), "No transformer upgrade"))</f>
        <v>27th St S transformer upgrade</v>
      </c>
      <c r="T105" s="4">
        <v>28</v>
      </c>
      <c r="U105" s="4">
        <v>2.4253152400509101</v>
      </c>
      <c r="V105" s="4">
        <v>3.1</v>
      </c>
      <c r="W105" s="4">
        <v>135.58983594604851</v>
      </c>
      <c r="X105" s="28">
        <v>1.836323039844</v>
      </c>
      <c r="Y105" s="4" t="s">
        <v>142</v>
      </c>
      <c r="Z105" s="4">
        <v>367.26460796880002</v>
      </c>
      <c r="AA105" s="28">
        <v>0.67994369398462962</v>
      </c>
      <c r="AB105" s="4" t="s">
        <v>137</v>
      </c>
      <c r="AC105" s="4">
        <f t="shared" si="5"/>
        <v>8.3946243889783343</v>
      </c>
      <c r="AD105" s="4">
        <v>367.1695947517</v>
      </c>
      <c r="AE105" s="4">
        <v>540</v>
      </c>
      <c r="AF105" s="4">
        <v>0.93103598277360833</v>
      </c>
      <c r="AG105" s="4">
        <v>2.1969696969696969E-2</v>
      </c>
      <c r="AH105" s="4" t="s">
        <v>146</v>
      </c>
      <c r="AI105" s="4">
        <v>2.1969696969696969E-2</v>
      </c>
      <c r="AJ105" s="4">
        <f>IF(AI105&lt;&gt;0,COUNTIF(Capacitors!A:A,L105),0)</f>
        <v>0</v>
      </c>
      <c r="AK105" s="4">
        <v>0</v>
      </c>
      <c r="AL105" s="4" t="s">
        <v>145</v>
      </c>
      <c r="AM105" s="29">
        <f>Assumptions!H$11+Assumptions!H$12+Assumptions!H$13</f>
        <v>228000</v>
      </c>
      <c r="AN105" s="29">
        <f>IFERROR(IF(C105="RelayElectromechanical",Assumptions!H$10,0),Assumptions!H$10)+IFERROR(IF(M105="RelayElectromechanical",Assumptions!H$10,0),Assumptions!H$10)</f>
        <v>240000</v>
      </c>
      <c r="AO105" s="30">
        <f>J105*Assumptions!$H$5</f>
        <v>380000</v>
      </c>
      <c r="AP105" s="30">
        <f>(AI105*5280*Assumptions!$H$6)+(AK105*5280*Assumptions!$H$7)+(AJ105*Assumptions!H$22)</f>
        <v>6249.7319999999991</v>
      </c>
      <c r="AQ105" s="29">
        <f t="shared" si="6"/>
        <v>1750000</v>
      </c>
      <c r="AR105" s="29">
        <f>IF(AL105="Group 4: Requires multiple FLISR ties", Assumptions!$H$9,0)</f>
        <v>0</v>
      </c>
      <c r="AS105" s="36"/>
      <c r="AT105" s="36"/>
      <c r="AU105" s="30">
        <f t="shared" si="7"/>
        <v>2604249.7319999998</v>
      </c>
      <c r="AV105" s="31"/>
      <c r="AW105" s="32"/>
    </row>
    <row r="106" spans="1:49" x14ac:dyDescent="0.25">
      <c r="A106" s="4" t="s">
        <v>67</v>
      </c>
      <c r="B106" s="4">
        <v>13348</v>
      </c>
      <c r="C106" s="4" t="s">
        <v>858</v>
      </c>
      <c r="D106" s="4" t="s">
        <v>68</v>
      </c>
      <c r="E106" s="4">
        <v>2699</v>
      </c>
      <c r="F106" s="4">
        <v>379</v>
      </c>
      <c r="G106" s="4">
        <f t="shared" si="4"/>
        <v>2320</v>
      </c>
      <c r="H106" s="4">
        <v>5.3834</v>
      </c>
      <c r="I106" s="4">
        <f>3</f>
        <v>3</v>
      </c>
      <c r="J106" s="4">
        <f>CEILING(G106/Assumptions!$H$4,1)</f>
        <v>7</v>
      </c>
      <c r="K106" s="4" t="s">
        <v>69</v>
      </c>
      <c r="L106" s="4">
        <v>13351</v>
      </c>
      <c r="M106" s="4" t="s">
        <v>857</v>
      </c>
      <c r="N106" s="4">
        <v>91533183</v>
      </c>
      <c r="O106" s="4">
        <v>8</v>
      </c>
      <c r="P106" s="4" t="s">
        <v>26</v>
      </c>
      <c r="Q106" s="4">
        <v>1</v>
      </c>
      <c r="R106" s="4" t="s">
        <v>29</v>
      </c>
      <c r="S106" s="4" t="str">
        <f>IF(AL106="Group 3: Requires transformer upgrade",CONCATENATE(K106, " transformer upgrade"), IF(AND(AL106="Group 4: Requires multiple FLISR ties",U106&lt;=Assumptions!H$39),CONCATENATE(K106, " transformer upgrade"), "No transformer upgrade"))</f>
        <v>No transformer upgrade</v>
      </c>
      <c r="T106" s="4">
        <v>37</v>
      </c>
      <c r="U106" s="4">
        <v>14.214663780334512</v>
      </c>
      <c r="V106" s="4">
        <v>0</v>
      </c>
      <c r="W106" s="4">
        <v>0</v>
      </c>
      <c r="X106" s="28">
        <v>2.2943747755524999</v>
      </c>
      <c r="Y106" s="4" t="s">
        <v>142</v>
      </c>
      <c r="Z106" s="4">
        <v>458.87495511050003</v>
      </c>
      <c r="AA106" s="28">
        <v>0.92959514593092596</v>
      </c>
      <c r="AB106" s="4" t="s">
        <v>137</v>
      </c>
      <c r="AC106" s="4">
        <f t="shared" si="5"/>
        <v>11.476835733524766</v>
      </c>
      <c r="AD106" s="4">
        <v>501.98137880270002</v>
      </c>
      <c r="AE106" s="4">
        <v>540</v>
      </c>
      <c r="AF106" s="28">
        <v>0.92959514593092596</v>
      </c>
      <c r="AG106" s="4">
        <v>0.21022727272727273</v>
      </c>
      <c r="AH106" s="4" t="s">
        <v>138</v>
      </c>
      <c r="AI106" s="4">
        <v>0.21022727272727273</v>
      </c>
      <c r="AJ106" s="4">
        <f>IF(AI106&lt;&gt;0,COUNTIF(Capacitors!A:A,L106),0)</f>
        <v>1</v>
      </c>
      <c r="AK106" s="4">
        <v>0</v>
      </c>
      <c r="AL106" s="4" t="s">
        <v>139</v>
      </c>
      <c r="AM106" s="29">
        <f>Assumptions!H$11+Assumptions!H$12+Assumptions!H$13</f>
        <v>228000</v>
      </c>
      <c r="AN106" s="29">
        <f>IFERROR(IF(C106="RelayElectromechanical",Assumptions!H$10,0),Assumptions!H$10)+IFERROR(IF(M106="RelayElectromechanical",Assumptions!H$10,0),Assumptions!H$10)</f>
        <v>120000</v>
      </c>
      <c r="AO106" s="30">
        <f>J106*Assumptions!$H$5</f>
        <v>532000</v>
      </c>
      <c r="AP106" s="30">
        <f>(AI106*5280*Assumptions!$H$6)+(AK106*5280*Assumptions!$H$7)+(AJ106*Assumptions!H$22)</f>
        <v>72206.47</v>
      </c>
      <c r="AQ106" s="29">
        <f t="shared" si="6"/>
        <v>0</v>
      </c>
      <c r="AR106" s="29">
        <f>IF(AL106="Group 4: Requires multiple FLISR ties", Assumptions!$H$9,0)</f>
        <v>445660.98560000001</v>
      </c>
      <c r="AS106" s="36"/>
      <c r="AT106" s="36"/>
      <c r="AU106" s="30">
        <f t="shared" si="7"/>
        <v>1397867.4556</v>
      </c>
      <c r="AV106" s="31"/>
      <c r="AW106" s="32"/>
    </row>
    <row r="107" spans="1:49" x14ac:dyDescent="0.25">
      <c r="A107" s="4" t="s">
        <v>511</v>
      </c>
      <c r="B107" s="4">
        <v>13141</v>
      </c>
      <c r="C107" s="4" t="s">
        <v>857</v>
      </c>
      <c r="D107" s="4" t="s">
        <v>512</v>
      </c>
      <c r="E107" s="4">
        <v>1199</v>
      </c>
      <c r="F107" s="4">
        <v>205</v>
      </c>
      <c r="G107" s="4">
        <f t="shared" si="4"/>
        <v>994</v>
      </c>
      <c r="H107" s="4">
        <v>5.2315999999999994</v>
      </c>
      <c r="I107" s="4">
        <f>3</f>
        <v>3</v>
      </c>
      <c r="J107" s="4">
        <f>CEILING(G107/Assumptions!$H$4,1)</f>
        <v>3</v>
      </c>
      <c r="K107" s="33" t="s">
        <v>513</v>
      </c>
      <c r="L107" s="4">
        <v>13358</v>
      </c>
      <c r="M107" s="4" t="s">
        <v>857</v>
      </c>
      <c r="N107" s="4" t="s">
        <v>514</v>
      </c>
      <c r="O107" s="4">
        <v>104</v>
      </c>
      <c r="P107" s="4" t="s">
        <v>496</v>
      </c>
      <c r="Q107" s="4">
        <v>1</v>
      </c>
      <c r="R107" s="4" t="s">
        <v>791</v>
      </c>
      <c r="S107" s="4" t="str">
        <f>IF(AL107="Group 3: Requires transformer upgrade",CONCATENATE(K107, " transformer upgrade"), IF(AND(AL107="Group 4: Requires multiple FLISR ties",U107&lt;=Assumptions!H$39),CONCATENATE(K107, " transformer upgrade"), "No transformer upgrade"))</f>
        <v>HYDE_PRK S transformer upgrade</v>
      </c>
      <c r="T107" s="4">
        <v>23</v>
      </c>
      <c r="U107" s="4">
        <v>-0.5309876358247152</v>
      </c>
      <c r="V107" s="4">
        <v>1.5</v>
      </c>
      <c r="W107" s="4">
        <v>65.607985135184762</v>
      </c>
      <c r="X107" s="28">
        <v>1.7746885000000001</v>
      </c>
      <c r="Y107" s="4" t="s">
        <v>142</v>
      </c>
      <c r="Z107" s="4">
        <v>354.93770000000001</v>
      </c>
      <c r="AA107" s="28">
        <v>1.1383797193012657</v>
      </c>
      <c r="AB107" s="4" t="s">
        <v>150</v>
      </c>
      <c r="AC107" s="4">
        <f t="shared" si="5"/>
        <v>14.392851345986406</v>
      </c>
      <c r="AD107" s="4">
        <v>629.52398477359998</v>
      </c>
      <c r="AE107" s="4">
        <v>553</v>
      </c>
      <c r="AF107" s="28">
        <v>1.2570198370864101</v>
      </c>
      <c r="AG107" s="4">
        <v>1.9128787878787877E-2</v>
      </c>
      <c r="AH107" s="4" t="s">
        <v>138</v>
      </c>
      <c r="AI107" s="4">
        <v>1.9128787878787877E-2</v>
      </c>
      <c r="AJ107" s="4">
        <f>IF(AI107&lt;&gt;0,COUNTIF(Capacitors!A:A,L107),0)</f>
        <v>0</v>
      </c>
      <c r="AK107" s="4">
        <v>0</v>
      </c>
      <c r="AL107" s="4" t="s">
        <v>139</v>
      </c>
      <c r="AM107" s="29">
        <f>Assumptions!H$11+Assumptions!H$12+Assumptions!H$13</f>
        <v>228000</v>
      </c>
      <c r="AN107" s="29">
        <f>IFERROR(IF(C107="RelayElectromechanical",Assumptions!H$10,0),Assumptions!H$10)+IFERROR(IF(M107="RelayElectromechanical",Assumptions!H$10,0),Assumptions!H$10)</f>
        <v>0</v>
      </c>
      <c r="AO107" s="30">
        <f>J107*Assumptions!$H$5</f>
        <v>228000</v>
      </c>
      <c r="AP107" s="30">
        <f>(AI107*5280*Assumptions!$H$6)+(AK107*5280*Assumptions!$H$7)+(AJ107*Assumptions!H$22)</f>
        <v>5441.5769999999984</v>
      </c>
      <c r="AQ107" s="29">
        <f t="shared" si="6"/>
        <v>1750000</v>
      </c>
      <c r="AR107" s="29">
        <f>IF(AL107="Group 4: Requires multiple FLISR ties", Assumptions!$H$9,0)</f>
        <v>445660.98560000001</v>
      </c>
      <c r="AS107" s="36"/>
      <c r="AT107" s="36"/>
      <c r="AU107" s="30">
        <f t="shared" si="7"/>
        <v>2657102.5625999998</v>
      </c>
      <c r="AV107" s="31"/>
      <c r="AW107" s="32"/>
    </row>
    <row r="108" spans="1:49" x14ac:dyDescent="0.25">
      <c r="A108" s="4" t="s">
        <v>511</v>
      </c>
      <c r="B108" s="4">
        <v>13143</v>
      </c>
      <c r="C108" s="4" t="s">
        <v>857</v>
      </c>
      <c r="D108" s="4" t="s">
        <v>562</v>
      </c>
      <c r="E108" s="4">
        <v>1677</v>
      </c>
      <c r="F108" s="4">
        <v>310</v>
      </c>
      <c r="G108" s="4">
        <f t="shared" si="4"/>
        <v>1367</v>
      </c>
      <c r="H108" s="4">
        <v>6.4013</v>
      </c>
      <c r="I108" s="4">
        <f>3</f>
        <v>3</v>
      </c>
      <c r="J108" s="4">
        <f>CEILING(G108/Assumptions!$H$4,1)</f>
        <v>4</v>
      </c>
      <c r="K108" s="33" t="s">
        <v>513</v>
      </c>
      <c r="L108" s="4">
        <v>13359</v>
      </c>
      <c r="M108" s="4" t="s">
        <v>857</v>
      </c>
      <c r="N108" s="4" t="s">
        <v>563</v>
      </c>
      <c r="O108" s="4">
        <v>205</v>
      </c>
      <c r="P108" s="4" t="s">
        <v>496</v>
      </c>
      <c r="Q108" s="4">
        <v>1</v>
      </c>
      <c r="R108" s="4" t="s">
        <v>791</v>
      </c>
      <c r="S108" s="4" t="str">
        <f>IF(AL108="Group 3: Requires transformer upgrade",CONCATENATE(K108, " transformer upgrade"), IF(AND(AL108="Group 4: Requires multiple FLISR ties",U108&lt;=Assumptions!H$39),CONCATENATE(K108, " transformer upgrade"), "No transformer upgrade"))</f>
        <v>HYDE_PRK S transformer upgrade</v>
      </c>
      <c r="T108" s="4">
        <v>23</v>
      </c>
      <c r="U108" s="4">
        <v>-0.5309876358247152</v>
      </c>
      <c r="V108" s="4">
        <v>0</v>
      </c>
      <c r="W108" s="4">
        <v>0</v>
      </c>
      <c r="X108" s="28">
        <v>0.99864154488517753</v>
      </c>
      <c r="Y108" s="4" t="s">
        <v>564</v>
      </c>
      <c r="Z108" s="4">
        <v>478.34930000000003</v>
      </c>
      <c r="AA108" s="28">
        <v>0.98545431619444446</v>
      </c>
      <c r="AB108" s="4" t="s">
        <v>137</v>
      </c>
      <c r="AC108" s="4">
        <f t="shared" si="5"/>
        <v>12.166476298163676</v>
      </c>
      <c r="AD108" s="4">
        <v>532.14533074500002</v>
      </c>
      <c r="AE108" s="4">
        <v>540</v>
      </c>
      <c r="AF108" s="28">
        <v>0.98545431619444446</v>
      </c>
      <c r="AG108" s="4">
        <v>1.2477272727272728</v>
      </c>
      <c r="AH108" s="4" t="s">
        <v>138</v>
      </c>
      <c r="AI108" s="4">
        <v>3.0492424242424241E-2</v>
      </c>
      <c r="AJ108" s="4">
        <f>IF(AI108&lt;&gt;0,COUNTIF(Capacitors!A:A,L108),0)</f>
        <v>0</v>
      </c>
      <c r="AK108" s="4">
        <v>1.2172348484848485</v>
      </c>
      <c r="AL108" s="4" t="s">
        <v>139</v>
      </c>
      <c r="AM108" s="29">
        <f>Assumptions!H$11+Assumptions!H$12+Assumptions!H$13</f>
        <v>228000</v>
      </c>
      <c r="AN108" s="29">
        <f>IFERROR(IF(C108="RelayElectromechanical",Assumptions!H$10,0),Assumptions!H$10)+IFERROR(IF(M108="RelayElectromechanical",Assumptions!H$10,0),Assumptions!H$10)</f>
        <v>0</v>
      </c>
      <c r="AO108" s="30">
        <f>J108*Assumptions!$H$5</f>
        <v>304000</v>
      </c>
      <c r="AP108" s="30">
        <f>(AI108*5280*Assumptions!$H$6)+(AK108*5280*Assumptions!$H$7)+(AJ108*Assumptions!H$22)</f>
        <v>401553.78563636361</v>
      </c>
      <c r="AQ108" s="29">
        <f t="shared" si="6"/>
        <v>1750000</v>
      </c>
      <c r="AR108" s="29">
        <f>IF(AL108="Group 4: Requires multiple FLISR ties", Assumptions!$H$9,0)</f>
        <v>445660.98560000001</v>
      </c>
      <c r="AS108" s="36"/>
      <c r="AT108" s="36"/>
      <c r="AU108" s="30">
        <f t="shared" si="7"/>
        <v>3129214.7712363638</v>
      </c>
      <c r="AV108" s="31"/>
      <c r="AW108" s="32"/>
    </row>
    <row r="109" spans="1:49" x14ac:dyDescent="0.25">
      <c r="A109" s="4" t="s">
        <v>63</v>
      </c>
      <c r="B109" s="4">
        <v>13051</v>
      </c>
      <c r="C109" s="4" t="s">
        <v>857</v>
      </c>
      <c r="D109" s="4" t="s">
        <v>103</v>
      </c>
      <c r="E109" s="4">
        <v>1125</v>
      </c>
      <c r="F109" s="4">
        <v>338</v>
      </c>
      <c r="G109" s="4">
        <f t="shared" si="4"/>
        <v>787</v>
      </c>
      <c r="H109" s="4">
        <v>2.1776000000000004</v>
      </c>
      <c r="I109" s="4">
        <f>3</f>
        <v>3</v>
      </c>
      <c r="J109" s="4">
        <f>CEILING(G109/Assumptions!$H$4,1)</f>
        <v>3</v>
      </c>
      <c r="K109" s="33" t="s">
        <v>104</v>
      </c>
      <c r="L109" s="4">
        <v>13365</v>
      </c>
      <c r="M109" s="4" t="s">
        <v>857</v>
      </c>
      <c r="N109" s="4">
        <v>60291596</v>
      </c>
      <c r="O109" s="4">
        <v>71</v>
      </c>
      <c r="P109" s="4" t="s">
        <v>26</v>
      </c>
      <c r="Q109" s="4">
        <v>1</v>
      </c>
      <c r="R109" s="4" t="s">
        <v>791</v>
      </c>
      <c r="S109" s="4" t="str">
        <f>IF(AL109="Group 3: Requires transformer upgrade",CONCATENATE(K109, " transformer upgrade"), IF(AND(AL109="Group 4: Requires multiple FLISR ties",U109&lt;=Assumptions!H$39),CONCATENATE(K109, " transformer upgrade"), "No transformer upgrade"))</f>
        <v>USF W transformer upgrade</v>
      </c>
      <c r="T109" s="4">
        <v>37.299999999999997</v>
      </c>
      <c r="U109" s="4">
        <v>-7.0134731519093947</v>
      </c>
      <c r="V109" s="4">
        <v>0</v>
      </c>
      <c r="W109" s="4">
        <v>0</v>
      </c>
      <c r="X109" s="28">
        <v>0.9015464873993938</v>
      </c>
      <c r="Y109" s="4" t="s">
        <v>141</v>
      </c>
      <c r="Z109" s="4">
        <v>148.75517042089999</v>
      </c>
      <c r="AA109" s="28">
        <v>0.81876801763240736</v>
      </c>
      <c r="AB109" s="4" t="s">
        <v>137</v>
      </c>
      <c r="AC109" s="4">
        <f t="shared" si="5"/>
        <v>10.108557562249887</v>
      </c>
      <c r="AD109" s="4">
        <v>442.13472952149999</v>
      </c>
      <c r="AE109" s="4">
        <v>540</v>
      </c>
      <c r="AF109" s="28">
        <v>0.81876801763240736</v>
      </c>
      <c r="AG109" s="4">
        <v>9.696969696969697E-2</v>
      </c>
      <c r="AH109" s="4" t="s">
        <v>146</v>
      </c>
      <c r="AI109" s="4">
        <v>0</v>
      </c>
      <c r="AJ109" s="4">
        <f>IF(AI109&lt;&gt;0,COUNTIF(Capacitors!A:A,L109),0)</f>
        <v>0</v>
      </c>
      <c r="AK109" s="4">
        <v>9.696969696969697E-2</v>
      </c>
      <c r="AL109" s="4" t="s">
        <v>139</v>
      </c>
      <c r="AM109" s="29">
        <f>Assumptions!H$11+Assumptions!H$12+Assumptions!H$13</f>
        <v>228000</v>
      </c>
      <c r="AN109" s="29">
        <f>IFERROR(IF(C109="RelayElectromechanical",Assumptions!H$10,0),Assumptions!H$10)+IFERROR(IF(M109="RelayElectromechanical",Assumptions!H$10,0),Assumptions!H$10)</f>
        <v>0</v>
      </c>
      <c r="AO109" s="30">
        <f>J109*Assumptions!$H$5</f>
        <v>228000</v>
      </c>
      <c r="AP109" s="30">
        <f>(AI109*5280*Assumptions!$H$6)+(AK109*5280*Assumptions!$H$7)+(AJ109*Assumptions!H$22)</f>
        <v>31298.327272727271</v>
      </c>
      <c r="AQ109" s="29">
        <f t="shared" si="6"/>
        <v>1750000</v>
      </c>
      <c r="AR109" s="29">
        <f>IF(AL109="Group 4: Requires multiple FLISR ties", Assumptions!$H$9,0)</f>
        <v>445660.98560000001</v>
      </c>
      <c r="AS109" s="36"/>
      <c r="AT109" s="36"/>
      <c r="AU109" s="30">
        <f t="shared" si="7"/>
        <v>2682959.3128727274</v>
      </c>
      <c r="AV109" s="31"/>
      <c r="AW109" s="32"/>
    </row>
    <row r="110" spans="1:49" s="26" customFormat="1" x14ac:dyDescent="0.25">
      <c r="A110" s="4" t="s">
        <v>428</v>
      </c>
      <c r="B110" s="4">
        <v>13117</v>
      </c>
      <c r="C110" s="4" t="s">
        <v>858</v>
      </c>
      <c r="D110" s="4" t="s">
        <v>443</v>
      </c>
      <c r="E110" s="4">
        <v>2089</v>
      </c>
      <c r="F110" s="4">
        <v>310</v>
      </c>
      <c r="G110" s="4">
        <f t="shared" si="4"/>
        <v>1779</v>
      </c>
      <c r="H110" s="4">
        <v>5.6894999999999998</v>
      </c>
      <c r="I110" s="4">
        <f>3</f>
        <v>3</v>
      </c>
      <c r="J110" s="4">
        <f>CEILING(G110/Assumptions!$H$4,1)</f>
        <v>6</v>
      </c>
      <c r="K110" s="4" t="s">
        <v>431</v>
      </c>
      <c r="L110" s="4">
        <v>13371</v>
      </c>
      <c r="M110" s="4" t="s">
        <v>857</v>
      </c>
      <c r="N110" s="4" t="s">
        <v>444</v>
      </c>
      <c r="O110" s="4">
        <v>19</v>
      </c>
      <c r="P110" s="4" t="s">
        <v>421</v>
      </c>
      <c r="Q110" s="4">
        <v>1</v>
      </c>
      <c r="R110" s="4" t="s">
        <v>29</v>
      </c>
      <c r="S110" s="4" t="str">
        <f>IF(AL110="Group 3: Requires transformer upgrade",CONCATENATE(K110, " transformer upgrade"), IF(AND(AL110="Group 4: Requires multiple FLISR ties",U110&lt;=Assumptions!H$39),CONCATENATE(K110, " transformer upgrade"), "No transformer upgrade"))</f>
        <v>No transformer upgrade</v>
      </c>
      <c r="T110" s="4">
        <v>37.299999999999997</v>
      </c>
      <c r="U110" s="4">
        <v>9.0663940420781586</v>
      </c>
      <c r="V110" s="4">
        <v>0</v>
      </c>
      <c r="W110" s="4">
        <v>0</v>
      </c>
      <c r="X110" s="28">
        <v>1.4779903546685</v>
      </c>
      <c r="Y110" s="4" t="s">
        <v>142</v>
      </c>
      <c r="Z110" s="4">
        <v>295.5980709337</v>
      </c>
      <c r="AA110" s="28">
        <v>0.89806706937703706</v>
      </c>
      <c r="AB110" s="4" t="s">
        <v>137</v>
      </c>
      <c r="AC110" s="4">
        <f t="shared" si="5"/>
        <v>11.087588266832567</v>
      </c>
      <c r="AD110" s="4">
        <v>484.95621746360001</v>
      </c>
      <c r="AE110" s="4">
        <v>540</v>
      </c>
      <c r="AF110" s="4">
        <v>0.89806706937703706</v>
      </c>
      <c r="AG110" s="4">
        <v>1.3227272727272728</v>
      </c>
      <c r="AH110" s="4" t="s">
        <v>146</v>
      </c>
      <c r="AI110" s="4">
        <v>1.0746212121212122</v>
      </c>
      <c r="AJ110" s="4">
        <f>IF(AI110&lt;&gt;0,COUNTIF(Capacitors!A:A,L110),0)</f>
        <v>1</v>
      </c>
      <c r="AK110" s="4">
        <v>0.24810606060606061</v>
      </c>
      <c r="AL110" s="4" t="s">
        <v>149</v>
      </c>
      <c r="AM110" s="29">
        <f>Assumptions!H$11+Assumptions!H$12+Assumptions!H$13</f>
        <v>228000</v>
      </c>
      <c r="AN110" s="29">
        <f>IFERROR(IF(C110="RelayElectromechanical",Assumptions!H$10,0),Assumptions!H$10)+IFERROR(IF(M110="RelayElectromechanical",Assumptions!H$10,0),Assumptions!H$10)</f>
        <v>120000</v>
      </c>
      <c r="AO110" s="30">
        <f>J110*Assumptions!$H$5</f>
        <v>456000</v>
      </c>
      <c r="AP110" s="30">
        <f>(AI110*5280*Assumptions!$H$6)+(AK110*5280*Assumptions!$H$7)+(AJ110*Assumptions!H$22)</f>
        <v>398180.80254545453</v>
      </c>
      <c r="AQ110" s="29">
        <f t="shared" si="6"/>
        <v>0</v>
      </c>
      <c r="AR110" s="29">
        <f>IF(AL110="Group 4: Requires multiple FLISR ties", Assumptions!$H$9,0)</f>
        <v>0</v>
      </c>
      <c r="AS110" s="36"/>
      <c r="AT110" s="36"/>
      <c r="AU110" s="30">
        <f t="shared" si="7"/>
        <v>1202180.8025454546</v>
      </c>
      <c r="AV110" s="31"/>
      <c r="AW110" s="32"/>
    </row>
    <row r="111" spans="1:49" s="26" customFormat="1" x14ac:dyDescent="0.25">
      <c r="A111" s="4" t="s">
        <v>422</v>
      </c>
      <c r="B111" s="4">
        <v>13291</v>
      </c>
      <c r="C111" s="4" t="s">
        <v>858</v>
      </c>
      <c r="D111" s="4" t="s">
        <v>430</v>
      </c>
      <c r="E111" s="4">
        <v>819</v>
      </c>
      <c r="F111" s="4">
        <v>308</v>
      </c>
      <c r="G111" s="4">
        <f t="shared" si="4"/>
        <v>511</v>
      </c>
      <c r="H111" s="4">
        <v>2.5283000000000002</v>
      </c>
      <c r="I111" s="4">
        <f>3</f>
        <v>3</v>
      </c>
      <c r="J111" s="4">
        <f>CEILING(G111/Assumptions!$H$4,1)</f>
        <v>2</v>
      </c>
      <c r="K111" s="33" t="s">
        <v>431</v>
      </c>
      <c r="L111" s="4">
        <v>13373</v>
      </c>
      <c r="M111" s="4" t="s">
        <v>858</v>
      </c>
      <c r="N111" s="4" t="s">
        <v>432</v>
      </c>
      <c r="O111" s="4">
        <v>253</v>
      </c>
      <c r="P111" s="4" t="s">
        <v>421</v>
      </c>
      <c r="Q111" s="4">
        <v>1</v>
      </c>
      <c r="R111" s="4" t="s">
        <v>29</v>
      </c>
      <c r="S111" s="4" t="str">
        <f>IF(AL111="Group 3: Requires transformer upgrade",CONCATENATE(K111, " transformer upgrade"), IF(AND(AL111="Group 4: Requires multiple FLISR ties",U111&lt;=Assumptions!H$39),CONCATENATE(K111, " transformer upgrade"), "No transformer upgrade"))</f>
        <v>No transformer upgrade</v>
      </c>
      <c r="T111" s="4">
        <v>37.299999999999997</v>
      </c>
      <c r="U111" s="4">
        <v>9.0663940420781586</v>
      </c>
      <c r="V111" s="4">
        <v>0</v>
      </c>
      <c r="W111" s="4">
        <v>0</v>
      </c>
      <c r="X111" s="28">
        <v>0.99114290210425915</v>
      </c>
      <c r="Y111" s="4" t="s">
        <v>137</v>
      </c>
      <c r="Z111" s="4">
        <v>535.21716713629996</v>
      </c>
      <c r="AA111" s="28">
        <v>0.99120222199055552</v>
      </c>
      <c r="AB111" s="4" t="s">
        <v>137</v>
      </c>
      <c r="AC111" s="4">
        <f t="shared" si="5"/>
        <v>12.237440277399688</v>
      </c>
      <c r="AD111" s="4">
        <v>535.2491998749</v>
      </c>
      <c r="AE111" s="4">
        <v>540</v>
      </c>
      <c r="AF111" s="28">
        <v>0.99120222199055552</v>
      </c>
      <c r="AG111" s="4">
        <v>0</v>
      </c>
      <c r="AH111" s="4" t="s">
        <v>138</v>
      </c>
      <c r="AI111" s="4">
        <v>0</v>
      </c>
      <c r="AJ111" s="4">
        <f>IF(AI111&lt;&gt;0,COUNTIF(Capacitors!A:A,L111),0)</f>
        <v>0</v>
      </c>
      <c r="AK111" s="4">
        <v>0</v>
      </c>
      <c r="AL111" s="4" t="s">
        <v>139</v>
      </c>
      <c r="AM111" s="29">
        <f>Assumptions!H$11+Assumptions!H$12+Assumptions!H$13</f>
        <v>228000</v>
      </c>
      <c r="AN111" s="29">
        <f>IFERROR(IF(C111="RelayElectromechanical",Assumptions!H$10,0),Assumptions!H$10)+IFERROR(IF(M111="RelayElectromechanical",Assumptions!H$10,0),Assumptions!H$10)</f>
        <v>240000</v>
      </c>
      <c r="AO111" s="30">
        <f>J111*Assumptions!$H$5</f>
        <v>152000</v>
      </c>
      <c r="AP111" s="30">
        <f>(AI111*5280*Assumptions!$H$6)+(AK111*5280*Assumptions!$H$7)+(AJ111*Assumptions!H$22)</f>
        <v>0</v>
      </c>
      <c r="AQ111" s="29">
        <f t="shared" si="6"/>
        <v>0</v>
      </c>
      <c r="AR111" s="29">
        <f>IF(AL111="Group 4: Requires multiple FLISR ties", Assumptions!$H$9,0)</f>
        <v>445660.98560000001</v>
      </c>
      <c r="AS111" s="36"/>
      <c r="AT111" s="36"/>
      <c r="AU111" s="30">
        <f t="shared" si="7"/>
        <v>1065660.9856</v>
      </c>
      <c r="AV111" s="31"/>
      <c r="AW111" s="32"/>
    </row>
    <row r="112" spans="1:49" x14ac:dyDescent="0.25">
      <c r="A112" s="4" t="s">
        <v>426</v>
      </c>
      <c r="B112" s="4">
        <v>13290</v>
      </c>
      <c r="C112" s="4" t="s">
        <v>857</v>
      </c>
      <c r="D112" s="4" t="s">
        <v>475</v>
      </c>
      <c r="E112" s="4">
        <v>1129</v>
      </c>
      <c r="F112" s="4">
        <v>375</v>
      </c>
      <c r="G112" s="4">
        <f t="shared" si="4"/>
        <v>754</v>
      </c>
      <c r="H112" s="4">
        <v>1.9614</v>
      </c>
      <c r="I112" s="4">
        <f>3</f>
        <v>3</v>
      </c>
      <c r="J112" s="4">
        <f>CEILING(G112/Assumptions!$H$4,1)</f>
        <v>3</v>
      </c>
      <c r="K112" s="33" t="s">
        <v>431</v>
      </c>
      <c r="L112" s="4">
        <v>13373</v>
      </c>
      <c r="M112" s="4" t="s">
        <v>858</v>
      </c>
      <c r="N112" s="4" t="s">
        <v>476</v>
      </c>
      <c r="O112" s="4">
        <v>59</v>
      </c>
      <c r="P112" s="4" t="s">
        <v>421</v>
      </c>
      <c r="Q112" s="4">
        <v>2</v>
      </c>
      <c r="R112" s="4" t="s">
        <v>29</v>
      </c>
      <c r="S112" s="4" t="str">
        <f>IF(AL112="Group 3: Requires transformer upgrade",CONCATENATE(K112, " transformer upgrade"), IF(AND(AL112="Group 4: Requires multiple FLISR ties",U112&lt;=Assumptions!H$39),CONCATENATE(K112, " transformer upgrade"), "No transformer upgrade"))</f>
        <v>No transformer upgrade</v>
      </c>
      <c r="T112" s="4">
        <v>37.299999999999997</v>
      </c>
      <c r="U112" s="4">
        <v>9.0663940420781586</v>
      </c>
      <c r="V112" s="4">
        <v>0</v>
      </c>
      <c r="W112" s="4">
        <v>0</v>
      </c>
      <c r="X112" s="28">
        <v>1.1820350818580001</v>
      </c>
      <c r="Y112" s="4" t="s">
        <v>142</v>
      </c>
      <c r="Z112" s="4">
        <v>236.40701637160001</v>
      </c>
      <c r="AA112" s="28">
        <v>0.9468742275768518</v>
      </c>
      <c r="AB112" s="4" t="s">
        <v>137</v>
      </c>
      <c r="AC112" s="4">
        <f t="shared" si="5"/>
        <v>11.690164280413702</v>
      </c>
      <c r="AD112" s="4">
        <v>511.31208289149998</v>
      </c>
      <c r="AE112" s="4">
        <v>540</v>
      </c>
      <c r="AF112" s="28">
        <v>0.9468742275768518</v>
      </c>
      <c r="AG112" s="4">
        <v>3.8257575757575754E-2</v>
      </c>
      <c r="AH112" s="4" t="s">
        <v>138</v>
      </c>
      <c r="AI112" s="4">
        <v>3.8257575757575754E-2</v>
      </c>
      <c r="AJ112" s="4">
        <f>IF(AI112&lt;&gt;0,COUNTIF(Capacitors!A:A,L112),0)</f>
        <v>0</v>
      </c>
      <c r="AK112" s="4">
        <v>0</v>
      </c>
      <c r="AL112" s="4" t="s">
        <v>139</v>
      </c>
      <c r="AM112" s="29">
        <f>Assumptions!H$11+Assumptions!H$12+Assumptions!H$13</f>
        <v>228000</v>
      </c>
      <c r="AN112" s="29">
        <f>IFERROR(IF(C112="RelayElectromechanical",Assumptions!H$10,0),Assumptions!H$10)+IFERROR(IF(M112="RelayElectromechanical",Assumptions!H$10,0),Assumptions!H$10)</f>
        <v>120000</v>
      </c>
      <c r="AO112" s="30">
        <f>J112*Assumptions!$H$5</f>
        <v>228000</v>
      </c>
      <c r="AP112" s="30">
        <f>(AI112*5280*Assumptions!$H$6)+(AK112*5280*Assumptions!$H$7)+(AJ112*Assumptions!H$22)</f>
        <v>10883.153999999997</v>
      </c>
      <c r="AQ112" s="29">
        <f t="shared" si="6"/>
        <v>0</v>
      </c>
      <c r="AR112" s="29">
        <f>IF(AL112="Group 4: Requires multiple FLISR ties", Assumptions!$H$9,0)</f>
        <v>445660.98560000001</v>
      </c>
      <c r="AS112" s="36"/>
      <c r="AT112" s="36"/>
      <c r="AU112" s="30">
        <f t="shared" si="7"/>
        <v>1032544.1396</v>
      </c>
      <c r="AV112" s="31"/>
      <c r="AW112" s="32"/>
    </row>
    <row r="113" spans="1:49" x14ac:dyDescent="0.25">
      <c r="A113" s="4" t="s">
        <v>511</v>
      </c>
      <c r="B113" s="4">
        <v>13142</v>
      </c>
      <c r="C113" s="4" t="s">
        <v>857</v>
      </c>
      <c r="D113" s="4" t="s">
        <v>632</v>
      </c>
      <c r="E113" s="4">
        <v>1864</v>
      </c>
      <c r="F113" s="4">
        <v>302</v>
      </c>
      <c r="G113" s="4">
        <f t="shared" si="4"/>
        <v>1562</v>
      </c>
      <c r="H113" s="4">
        <v>5.0244</v>
      </c>
      <c r="I113" s="4">
        <f>3</f>
        <v>3</v>
      </c>
      <c r="J113" s="4">
        <f>CEILING(G113/Assumptions!$H$4,1)</f>
        <v>5</v>
      </c>
      <c r="K113" s="4" t="s">
        <v>610</v>
      </c>
      <c r="L113" s="4">
        <v>13377</v>
      </c>
      <c r="M113" s="4" t="s">
        <v>857</v>
      </c>
      <c r="N113" s="4" t="s">
        <v>633</v>
      </c>
      <c r="O113" s="4">
        <v>62</v>
      </c>
      <c r="P113" s="4" t="s">
        <v>496</v>
      </c>
      <c r="Q113" s="4">
        <v>2</v>
      </c>
      <c r="R113" s="4" t="s">
        <v>29</v>
      </c>
      <c r="S113" s="4" t="str">
        <f>IF(AL113="Group 3: Requires transformer upgrade",CONCATENATE(K113, " transformer upgrade"), IF(AND(AL113="Group 4: Requires multiple FLISR ties",U113&lt;=Assumptions!H$39),CONCATENATE(K113, " transformer upgrade"), "No transformer upgrade"))</f>
        <v>No transformer upgrade</v>
      </c>
      <c r="T113" s="4">
        <v>37.299999999999997</v>
      </c>
      <c r="U113" s="4">
        <v>22.413854693333132</v>
      </c>
      <c r="V113" s="4">
        <v>0</v>
      </c>
      <c r="W113" s="4">
        <v>0</v>
      </c>
      <c r="X113" s="28">
        <v>0.95623182905281834</v>
      </c>
      <c r="Y113" s="4" t="s">
        <v>564</v>
      </c>
      <c r="Z113" s="4">
        <v>458.03504611630001</v>
      </c>
      <c r="AA113" s="28">
        <v>0.86095831761390973</v>
      </c>
      <c r="AB113" s="4" t="s">
        <v>147</v>
      </c>
      <c r="AC113" s="4">
        <f t="shared" si="5"/>
        <v>10.47196825264866</v>
      </c>
      <c r="AD113" s="4">
        <v>458.02982497059998</v>
      </c>
      <c r="AE113" s="4">
        <v>532</v>
      </c>
      <c r="AF113" s="4">
        <v>0.86095831761390973</v>
      </c>
      <c r="AG113" s="4">
        <v>2.3484848484848483E-2</v>
      </c>
      <c r="AH113" s="4" t="s">
        <v>146</v>
      </c>
      <c r="AI113" s="4">
        <v>0</v>
      </c>
      <c r="AJ113" s="4">
        <f>IF(AI113&lt;&gt;0,COUNTIF(Capacitors!A:A,L113),0)</f>
        <v>0</v>
      </c>
      <c r="AK113" s="4">
        <v>2.3484848484848483E-2</v>
      </c>
      <c r="AL113" s="4" t="s">
        <v>149</v>
      </c>
      <c r="AM113" s="29">
        <f>Assumptions!H$11+Assumptions!H$12+Assumptions!H$13</f>
        <v>228000</v>
      </c>
      <c r="AN113" s="29">
        <f>IFERROR(IF(C113="RelayElectromechanical",Assumptions!H$10,0),Assumptions!H$10)+IFERROR(IF(M113="RelayElectromechanical",Assumptions!H$10,0),Assumptions!H$10)</f>
        <v>0</v>
      </c>
      <c r="AO113" s="30">
        <f>J113*Assumptions!$H$5</f>
        <v>380000</v>
      </c>
      <c r="AP113" s="30">
        <f>(AI113*5280*Assumptions!$H$6)+(AK113*5280*Assumptions!$H$7)+(AJ113*Assumptions!H$22)</f>
        <v>7580.0636363636349</v>
      </c>
      <c r="AQ113" s="29">
        <f t="shared" si="6"/>
        <v>0</v>
      </c>
      <c r="AR113" s="29">
        <f>IF(AL113="Group 4: Requires multiple FLISR ties", Assumptions!$H$9,0)</f>
        <v>0</v>
      </c>
      <c r="AS113" s="36"/>
      <c r="AT113" s="36"/>
      <c r="AU113" s="30">
        <f t="shared" si="7"/>
        <v>615580.0636363636</v>
      </c>
      <c r="AV113" s="31"/>
      <c r="AW113" s="32"/>
    </row>
    <row r="114" spans="1:49" x14ac:dyDescent="0.25">
      <c r="A114" s="4" t="s">
        <v>513</v>
      </c>
      <c r="B114" s="4">
        <v>13359</v>
      </c>
      <c r="C114" s="4" t="s">
        <v>857</v>
      </c>
      <c r="D114" s="4" t="s">
        <v>609</v>
      </c>
      <c r="E114" s="4">
        <v>992</v>
      </c>
      <c r="F114" s="4">
        <v>324</v>
      </c>
      <c r="G114" s="4">
        <f t="shared" si="4"/>
        <v>668</v>
      </c>
      <c r="H114" s="4">
        <v>4.9656000000000002</v>
      </c>
      <c r="I114" s="4">
        <f>3</f>
        <v>3</v>
      </c>
      <c r="J114" s="4">
        <f>CEILING(G114/Assumptions!$H$4,1)</f>
        <v>2</v>
      </c>
      <c r="K114" s="4" t="s">
        <v>610</v>
      </c>
      <c r="L114" s="4">
        <v>13377</v>
      </c>
      <c r="M114" s="4" t="s">
        <v>857</v>
      </c>
      <c r="N114" s="4" t="s">
        <v>611</v>
      </c>
      <c r="O114" s="4">
        <v>226</v>
      </c>
      <c r="P114" s="4" t="s">
        <v>496</v>
      </c>
      <c r="Q114" s="4">
        <v>4</v>
      </c>
      <c r="R114" s="4" t="s">
        <v>29</v>
      </c>
      <c r="S114" s="4" t="str">
        <f>IF(AL114="Group 3: Requires transformer upgrade",CONCATENATE(K114, " transformer upgrade"), IF(AND(AL114="Group 4: Requires multiple FLISR ties",U114&lt;=Assumptions!H$39),CONCATENATE(K114, " transformer upgrade"), "No transformer upgrade"))</f>
        <v>No transformer upgrade</v>
      </c>
      <c r="T114" s="4">
        <v>37.299999999999997</v>
      </c>
      <c r="U114" s="4">
        <v>22.413854693333132</v>
      </c>
      <c r="V114" s="4">
        <v>0</v>
      </c>
      <c r="W114" s="4">
        <v>0</v>
      </c>
      <c r="X114" s="28">
        <v>1.4410278787878787</v>
      </c>
      <c r="Y114" s="4" t="s">
        <v>141</v>
      </c>
      <c r="Z114" s="4">
        <v>237.7696</v>
      </c>
      <c r="AA114" s="28">
        <v>0.88207436979830822</v>
      </c>
      <c r="AB114" s="4" t="s">
        <v>147</v>
      </c>
      <c r="AC114" s="4">
        <f t="shared" si="5"/>
        <v>10.728806038604583</v>
      </c>
      <c r="AD114" s="4">
        <v>469.26356473269999</v>
      </c>
      <c r="AE114" s="4">
        <v>532</v>
      </c>
      <c r="AF114" s="4">
        <v>0.88207436979830822</v>
      </c>
      <c r="AG114" s="4">
        <v>4.9269884469696965</v>
      </c>
      <c r="AH114" s="4" t="s">
        <v>146</v>
      </c>
      <c r="AI114" s="4">
        <v>1.1011363636363636</v>
      </c>
      <c r="AJ114" s="4">
        <f>IF(AI114&lt;&gt;0,COUNTIF(Capacitors!A:A,L114),0)</f>
        <v>1</v>
      </c>
      <c r="AK114" s="4">
        <v>3.8258520833333334</v>
      </c>
      <c r="AL114" s="4" t="s">
        <v>149</v>
      </c>
      <c r="AM114" s="29">
        <f>Assumptions!H$11+Assumptions!H$12+Assumptions!H$13</f>
        <v>228000</v>
      </c>
      <c r="AN114" s="29">
        <f>IFERROR(IF(C114="RelayElectromechanical",Assumptions!H$10,0),Assumptions!H$10)+IFERROR(IF(M114="RelayElectromechanical",Assumptions!H$10,0),Assumptions!H$10)</f>
        <v>0</v>
      </c>
      <c r="AO114" s="30">
        <f>J114*Assumptions!$H$5</f>
        <v>152000</v>
      </c>
      <c r="AP114" s="30">
        <f>(AI114*5280*Assumptions!$H$6)+(AK114*5280*Assumptions!$H$7)+(AJ114*Assumptions!H$22)</f>
        <v>1560491.199825</v>
      </c>
      <c r="AQ114" s="29">
        <f t="shared" si="6"/>
        <v>0</v>
      </c>
      <c r="AR114" s="29">
        <f>IF(AL114="Group 4: Requires multiple FLISR ties", Assumptions!$H$9,0)</f>
        <v>0</v>
      </c>
      <c r="AS114" s="36"/>
      <c r="AT114" s="36"/>
      <c r="AU114" s="30">
        <f t="shared" si="7"/>
        <v>1940491.199825</v>
      </c>
      <c r="AV114" s="31"/>
      <c r="AW114" s="32"/>
    </row>
    <row r="115" spans="1:49" x14ac:dyDescent="0.25">
      <c r="A115" s="4" t="s">
        <v>325</v>
      </c>
      <c r="B115" s="4">
        <v>13723</v>
      </c>
      <c r="C115" s="4" t="s">
        <v>857</v>
      </c>
      <c r="D115" s="4" t="s">
        <v>351</v>
      </c>
      <c r="E115" s="4">
        <v>707</v>
      </c>
      <c r="F115" s="4">
        <v>315</v>
      </c>
      <c r="G115" s="4">
        <f t="shared" si="4"/>
        <v>392</v>
      </c>
      <c r="H115" s="4">
        <v>2.0144000000000002</v>
      </c>
      <c r="I115" s="4">
        <f>3</f>
        <v>3</v>
      </c>
      <c r="J115" s="4">
        <f>CEILING(G115/Assumptions!$H$4,1)</f>
        <v>2</v>
      </c>
      <c r="K115" s="4" t="s">
        <v>313</v>
      </c>
      <c r="L115" s="4">
        <v>13388</v>
      </c>
      <c r="M115" s="4" t="s">
        <v>857</v>
      </c>
      <c r="N115" s="4" t="s">
        <v>352</v>
      </c>
      <c r="O115" s="4">
        <v>245</v>
      </c>
      <c r="P115" s="4" t="s">
        <v>312</v>
      </c>
      <c r="Q115" s="4">
        <v>1</v>
      </c>
      <c r="R115" s="4" t="s">
        <v>791</v>
      </c>
      <c r="S115" s="4" t="str">
        <f>IF(AL115="Group 3: Requires transformer upgrade",CONCATENATE(K115, " transformer upgrade"), IF(AND(AL115="Group 4: Requires multiple FLISR ties",U115&lt;=Assumptions!H$39),CONCATENATE(K115, " transformer upgrade"), "No transformer upgrade"))</f>
        <v>Kirkland transformer upgrade</v>
      </c>
      <c r="T115" s="4">
        <v>28</v>
      </c>
      <c r="U115" s="4">
        <v>1.8492197791958844</v>
      </c>
      <c r="V115" s="4">
        <v>0</v>
      </c>
      <c r="W115" s="4">
        <v>0</v>
      </c>
      <c r="X115" s="28">
        <v>0.6916380764622222</v>
      </c>
      <c r="Y115" s="4" t="s">
        <v>137</v>
      </c>
      <c r="Z115" s="4">
        <v>373.48456128959998</v>
      </c>
      <c r="AA115" s="28">
        <v>0.6916380764622222</v>
      </c>
      <c r="AB115" s="4" t="s">
        <v>137</v>
      </c>
      <c r="AC115" s="4">
        <f t="shared" si="5"/>
        <v>8.5390039151493031</v>
      </c>
      <c r="AD115" s="4">
        <v>373.48456128959998</v>
      </c>
      <c r="AE115" s="4">
        <v>540</v>
      </c>
      <c r="AF115" s="4">
        <v>0.6916380764622222</v>
      </c>
      <c r="AG115" s="4">
        <v>0</v>
      </c>
      <c r="AH115" s="4" t="s">
        <v>138</v>
      </c>
      <c r="AI115" s="4">
        <v>0</v>
      </c>
      <c r="AJ115" s="4">
        <f>IF(AI115&lt;&gt;0,COUNTIF(Capacitors!A:A,L115),0)</f>
        <v>0</v>
      </c>
      <c r="AK115" s="4">
        <v>0</v>
      </c>
      <c r="AL115" s="4" t="s">
        <v>145</v>
      </c>
      <c r="AM115" s="29">
        <f>Assumptions!H$11+Assumptions!H$12+Assumptions!H$13</f>
        <v>228000</v>
      </c>
      <c r="AN115" s="29">
        <f>IFERROR(IF(C115="RelayElectromechanical",Assumptions!H$10,0),Assumptions!H$10)+IFERROR(IF(M115="RelayElectromechanical",Assumptions!H$10,0),Assumptions!H$10)</f>
        <v>0</v>
      </c>
      <c r="AO115" s="30">
        <f>J115*Assumptions!$H$5</f>
        <v>152000</v>
      </c>
      <c r="AP115" s="30">
        <f>(AI115*5280*Assumptions!$H$6)+(AK115*5280*Assumptions!$H$7)+(AJ115*Assumptions!H$22)</f>
        <v>0</v>
      </c>
      <c r="AQ115" s="29">
        <f t="shared" si="6"/>
        <v>1750000</v>
      </c>
      <c r="AR115" s="29">
        <f>IF(AL115="Group 4: Requires multiple FLISR ties", Assumptions!$H$9,0)</f>
        <v>0</v>
      </c>
      <c r="AS115" s="36"/>
      <c r="AT115" s="36"/>
      <c r="AU115" s="30">
        <f t="shared" si="7"/>
        <v>2130000</v>
      </c>
      <c r="AV115" s="31"/>
      <c r="AW115" s="32"/>
    </row>
    <row r="116" spans="1:49" x14ac:dyDescent="0.25">
      <c r="A116" s="4" t="s">
        <v>325</v>
      </c>
      <c r="B116" s="4">
        <v>13724</v>
      </c>
      <c r="C116" s="4" t="s">
        <v>858</v>
      </c>
      <c r="D116" s="4" t="s">
        <v>330</v>
      </c>
      <c r="E116" s="4">
        <v>1517</v>
      </c>
      <c r="F116" s="4">
        <v>225</v>
      </c>
      <c r="G116" s="4">
        <f t="shared" si="4"/>
        <v>1292</v>
      </c>
      <c r="H116" s="4">
        <v>5.6639999999999997</v>
      </c>
      <c r="I116" s="4">
        <f>3</f>
        <v>3</v>
      </c>
      <c r="J116" s="4">
        <f>CEILING(G116/Assumptions!$H$4,1)</f>
        <v>4</v>
      </c>
      <c r="K116" s="33" t="s">
        <v>313</v>
      </c>
      <c r="L116" s="4">
        <v>13389</v>
      </c>
      <c r="M116" s="4" t="s">
        <v>857</v>
      </c>
      <c r="N116" s="4" t="s">
        <v>331</v>
      </c>
      <c r="O116" s="4">
        <v>106</v>
      </c>
      <c r="P116" s="4" t="s">
        <v>312</v>
      </c>
      <c r="Q116" s="4">
        <v>3</v>
      </c>
      <c r="R116" s="4" t="s">
        <v>791</v>
      </c>
      <c r="S116" s="4" t="str">
        <f>IF(AL116="Group 3: Requires transformer upgrade",CONCATENATE(K116, " transformer upgrade"), IF(AND(AL116="Group 4: Requires multiple FLISR ties",U116&lt;=Assumptions!H$39),CONCATENATE(K116, " transformer upgrade"), "No transformer upgrade"))</f>
        <v>Kirkland transformer upgrade</v>
      </c>
      <c r="T116" s="4">
        <v>28</v>
      </c>
      <c r="U116" s="4">
        <v>1.8492197791958844</v>
      </c>
      <c r="V116" s="4">
        <v>0</v>
      </c>
      <c r="W116" s="4">
        <v>0</v>
      </c>
      <c r="X116" s="28">
        <v>1.3918999330774999</v>
      </c>
      <c r="Y116" s="4" t="s">
        <v>142</v>
      </c>
      <c r="Z116" s="4">
        <v>278.3799866155</v>
      </c>
      <c r="AA116" s="28">
        <v>0.92930113308759255</v>
      </c>
      <c r="AB116" s="4" t="s">
        <v>137</v>
      </c>
      <c r="AC116" s="4">
        <f t="shared" si="5"/>
        <v>11.473205833862258</v>
      </c>
      <c r="AD116" s="4">
        <v>501.8226118673</v>
      </c>
      <c r="AE116" s="4">
        <v>540</v>
      </c>
      <c r="AF116" s="28">
        <v>0.92930113308759255</v>
      </c>
      <c r="AG116" s="4">
        <v>0.71439393939393936</v>
      </c>
      <c r="AH116" s="4" t="s">
        <v>138</v>
      </c>
      <c r="AI116" s="4">
        <v>2.6136363636363635E-2</v>
      </c>
      <c r="AJ116" s="4">
        <f>IF(AI116&lt;&gt;0,COUNTIF(Capacitors!A:A,L116),0)</f>
        <v>0</v>
      </c>
      <c r="AK116" s="4">
        <v>0.68825757575757573</v>
      </c>
      <c r="AL116" s="4" t="s">
        <v>139</v>
      </c>
      <c r="AM116" s="29">
        <f>Assumptions!H$11+Assumptions!H$12+Assumptions!H$13</f>
        <v>228000</v>
      </c>
      <c r="AN116" s="29">
        <f>IFERROR(IF(C116="RelayElectromechanical",Assumptions!H$10,0),Assumptions!H$10)+IFERROR(IF(M116="RelayElectromechanical",Assumptions!H$10,0),Assumptions!H$10)</f>
        <v>120000</v>
      </c>
      <c r="AO116" s="30">
        <f>J116*Assumptions!$H$5</f>
        <v>304000</v>
      </c>
      <c r="AP116" s="30">
        <f>(AI116*5280*Assumptions!$H$6)+(AK116*5280*Assumptions!$H$7)+(AJ116*Assumptions!H$22)</f>
        <v>229579.79418181817</v>
      </c>
      <c r="AQ116" s="29">
        <f t="shared" si="6"/>
        <v>1750000</v>
      </c>
      <c r="AR116" s="29">
        <f>IF(AL116="Group 4: Requires multiple FLISR ties", Assumptions!$H$9,0)</f>
        <v>445660.98560000001</v>
      </c>
      <c r="AS116" s="36"/>
      <c r="AT116" s="36"/>
      <c r="AU116" s="30">
        <f t="shared" si="7"/>
        <v>3077240.7797818184</v>
      </c>
      <c r="AV116" s="31"/>
      <c r="AW116" s="32"/>
    </row>
    <row r="117" spans="1:49" x14ac:dyDescent="0.25">
      <c r="A117" s="4" t="s">
        <v>327</v>
      </c>
      <c r="B117" s="4">
        <v>13241</v>
      </c>
      <c r="C117" s="4" t="s">
        <v>857</v>
      </c>
      <c r="D117" s="4" t="s">
        <v>328</v>
      </c>
      <c r="E117" s="4">
        <v>1734</v>
      </c>
      <c r="F117" s="4">
        <v>493</v>
      </c>
      <c r="G117" s="4">
        <f t="shared" si="4"/>
        <v>1241</v>
      </c>
      <c r="H117" s="4">
        <v>4.8952999999999989</v>
      </c>
      <c r="I117" s="4">
        <f>3</f>
        <v>3</v>
      </c>
      <c r="J117" s="4">
        <f>CEILING(G117/Assumptions!$H$4,1)</f>
        <v>4</v>
      </c>
      <c r="K117" s="33" t="s">
        <v>313</v>
      </c>
      <c r="L117" s="4">
        <v>13390</v>
      </c>
      <c r="M117" s="4" t="s">
        <v>857</v>
      </c>
      <c r="N117" s="4" t="s">
        <v>329</v>
      </c>
      <c r="O117" s="4">
        <v>87</v>
      </c>
      <c r="P117" s="4" t="s">
        <v>312</v>
      </c>
      <c r="Q117" s="4">
        <v>1</v>
      </c>
      <c r="R117" s="4" t="s">
        <v>791</v>
      </c>
      <c r="S117" s="4" t="str">
        <f>IF(AL117="Group 3: Requires transformer upgrade",CONCATENATE(K117, " transformer upgrade"), IF(AND(AL117="Group 4: Requires multiple FLISR ties",U117&lt;=Assumptions!H$39),CONCATENATE(K117, " transformer upgrade"), "No transformer upgrade"))</f>
        <v>Kirkland transformer upgrade</v>
      </c>
      <c r="T117" s="4">
        <v>28</v>
      </c>
      <c r="U117" s="4">
        <v>1.8492197791958844</v>
      </c>
      <c r="V117" s="4">
        <v>0</v>
      </c>
      <c r="W117" s="4">
        <v>0</v>
      </c>
      <c r="X117" s="28">
        <v>0.97219684409685181</v>
      </c>
      <c r="Y117" s="4" t="s">
        <v>137</v>
      </c>
      <c r="Z117" s="4">
        <v>524.9862958123</v>
      </c>
      <c r="AA117" s="28">
        <v>0.97219684409685181</v>
      </c>
      <c r="AB117" s="4" t="s">
        <v>137</v>
      </c>
      <c r="AC117" s="4">
        <f t="shared" si="5"/>
        <v>12.002798776640596</v>
      </c>
      <c r="AD117" s="4">
        <v>524.9862958123</v>
      </c>
      <c r="AE117" s="4">
        <v>540</v>
      </c>
      <c r="AF117" s="28">
        <v>0.97219684409685181</v>
      </c>
      <c r="AG117" s="4">
        <v>0</v>
      </c>
      <c r="AH117" s="4" t="s">
        <v>138</v>
      </c>
      <c r="AI117" s="4">
        <v>0</v>
      </c>
      <c r="AJ117" s="4">
        <f>IF(AI117&lt;&gt;0,COUNTIF(Capacitors!A:A,L117),0)</f>
        <v>0</v>
      </c>
      <c r="AK117" s="4">
        <v>0</v>
      </c>
      <c r="AL117" s="4" t="s">
        <v>139</v>
      </c>
      <c r="AM117" s="29">
        <f>Assumptions!H$11+Assumptions!H$12+Assumptions!H$13</f>
        <v>228000</v>
      </c>
      <c r="AN117" s="29">
        <f>IFERROR(IF(C117="RelayElectromechanical",Assumptions!H$10,0),Assumptions!H$10)+IFERROR(IF(M117="RelayElectromechanical",Assumptions!H$10,0),Assumptions!H$10)</f>
        <v>0</v>
      </c>
      <c r="AO117" s="30">
        <f>J117*Assumptions!$H$5</f>
        <v>304000</v>
      </c>
      <c r="AP117" s="30">
        <f>(AI117*5280*Assumptions!$H$6)+(AK117*5280*Assumptions!$H$7)+(AJ117*Assumptions!H$22)</f>
        <v>0</v>
      </c>
      <c r="AQ117" s="29">
        <f t="shared" si="6"/>
        <v>1750000</v>
      </c>
      <c r="AR117" s="29">
        <f>IF(AL117="Group 4: Requires multiple FLISR ties", Assumptions!$H$9,0)</f>
        <v>445660.98560000001</v>
      </c>
      <c r="AS117" s="36"/>
      <c r="AT117" s="36"/>
      <c r="AU117" s="30">
        <f t="shared" si="7"/>
        <v>2727660.9856000002</v>
      </c>
      <c r="AV117" s="31"/>
      <c r="AW117" s="32"/>
    </row>
    <row r="118" spans="1:49" x14ac:dyDescent="0.25">
      <c r="A118" s="4" t="s">
        <v>315</v>
      </c>
      <c r="B118" s="4">
        <v>13123</v>
      </c>
      <c r="C118" s="4" t="s">
        <v>857</v>
      </c>
      <c r="D118" s="4" t="s">
        <v>318</v>
      </c>
      <c r="E118" s="4">
        <v>1197</v>
      </c>
      <c r="F118" s="4">
        <v>349</v>
      </c>
      <c r="G118" s="4">
        <f t="shared" si="4"/>
        <v>848</v>
      </c>
      <c r="H118" s="4">
        <v>3.681</v>
      </c>
      <c r="I118" s="4">
        <f>3</f>
        <v>3</v>
      </c>
      <c r="J118" s="4">
        <f>CEILING(G118/Assumptions!$H$4,1)</f>
        <v>3</v>
      </c>
      <c r="K118" s="4" t="s">
        <v>319</v>
      </c>
      <c r="L118" s="4">
        <v>13414</v>
      </c>
      <c r="M118" s="4" t="s">
        <v>857</v>
      </c>
      <c r="N118" s="4" t="s">
        <v>320</v>
      </c>
      <c r="O118" s="4">
        <v>82</v>
      </c>
      <c r="P118" s="4" t="s">
        <v>312</v>
      </c>
      <c r="Q118" s="4">
        <v>1</v>
      </c>
      <c r="R118" s="4" t="s">
        <v>29</v>
      </c>
      <c r="S118" s="4" t="str">
        <f>IF(AL118="Group 3: Requires transformer upgrade",CONCATENATE(K118, " transformer upgrade"), IF(AND(AL118="Group 4: Requires multiple FLISR ties",U118&lt;=Assumptions!H$39),CONCATENATE(K118, " transformer upgrade"), "No transformer upgrade"))</f>
        <v>No transformer upgrade</v>
      </c>
      <c r="T118" s="4">
        <v>28</v>
      </c>
      <c r="U118" s="4">
        <v>3.73770941570438</v>
      </c>
      <c r="V118" s="4">
        <v>0</v>
      </c>
      <c r="W118" s="4">
        <v>0</v>
      </c>
      <c r="X118" s="28">
        <v>0.7467335908914815</v>
      </c>
      <c r="Y118" s="4" t="s">
        <v>137</v>
      </c>
      <c r="Z118" s="4">
        <v>403.23613908139998</v>
      </c>
      <c r="AA118" s="28">
        <v>0.7467335908914815</v>
      </c>
      <c r="AB118" s="4" t="s">
        <v>137</v>
      </c>
      <c r="AC118" s="4">
        <f t="shared" si="5"/>
        <v>9.2192163404470122</v>
      </c>
      <c r="AD118" s="4">
        <v>403.23613908139998</v>
      </c>
      <c r="AE118" s="4">
        <v>540</v>
      </c>
      <c r="AF118" s="4">
        <v>0.7467335908914815</v>
      </c>
      <c r="AG118" s="4">
        <v>0</v>
      </c>
      <c r="AH118" s="4" t="s">
        <v>138</v>
      </c>
      <c r="AI118" s="4">
        <v>0</v>
      </c>
      <c r="AJ118" s="4">
        <f>IF(AI118&lt;&gt;0,COUNTIF(Capacitors!A:A,L118),0)</f>
        <v>0</v>
      </c>
      <c r="AK118" s="4">
        <v>0</v>
      </c>
      <c r="AL118" s="4" t="s">
        <v>856</v>
      </c>
      <c r="AM118" s="29">
        <f>Assumptions!H$11+Assumptions!H$12+Assumptions!H$13</f>
        <v>228000</v>
      </c>
      <c r="AN118" s="29">
        <f>IFERROR(IF(C118="RelayElectromechanical",Assumptions!H$10,0),Assumptions!H$10)+IFERROR(IF(M118="RelayElectromechanical",Assumptions!H$10,0),Assumptions!H$10)</f>
        <v>0</v>
      </c>
      <c r="AO118" s="30">
        <f>J118*Assumptions!$H$5</f>
        <v>228000</v>
      </c>
      <c r="AP118" s="30">
        <f>(AI118*5280*Assumptions!$H$6)+(AK118*5280*Assumptions!$H$7)+(AJ118*Assumptions!H$22)</f>
        <v>0</v>
      </c>
      <c r="AQ118" s="29">
        <f t="shared" si="6"/>
        <v>0</v>
      </c>
      <c r="AR118" s="29">
        <f>IF(AL118="Group 4: Requires multiple FLISR ties", Assumptions!$H$9,0)</f>
        <v>0</v>
      </c>
      <c r="AS118" s="36"/>
      <c r="AT118" s="36"/>
      <c r="AU118" s="30">
        <f t="shared" si="7"/>
        <v>456000</v>
      </c>
      <c r="AV118" s="31"/>
      <c r="AW118" s="32"/>
    </row>
    <row r="119" spans="1:49" x14ac:dyDescent="0.25">
      <c r="A119" s="4" t="s">
        <v>327</v>
      </c>
      <c r="B119" s="4">
        <v>13243</v>
      </c>
      <c r="C119" s="4" t="s">
        <v>857</v>
      </c>
      <c r="D119" s="4" t="s">
        <v>345</v>
      </c>
      <c r="E119" s="4">
        <v>1464</v>
      </c>
      <c r="F119" s="4">
        <v>327</v>
      </c>
      <c r="G119" s="4">
        <f t="shared" si="4"/>
        <v>1137</v>
      </c>
      <c r="H119" s="4">
        <v>5.6032999999999999</v>
      </c>
      <c r="I119" s="4">
        <f>3</f>
        <v>3</v>
      </c>
      <c r="J119" s="4">
        <f>CEILING(G119/Assumptions!$H$4,1)</f>
        <v>4</v>
      </c>
      <c r="K119" s="4" t="s">
        <v>319</v>
      </c>
      <c r="L119" s="4">
        <v>13414</v>
      </c>
      <c r="M119" s="4" t="s">
        <v>857</v>
      </c>
      <c r="N119" s="4" t="s">
        <v>346</v>
      </c>
      <c r="O119" s="4">
        <v>179</v>
      </c>
      <c r="P119" s="4" t="s">
        <v>312</v>
      </c>
      <c r="Q119" s="4">
        <v>2</v>
      </c>
      <c r="R119" s="4" t="s">
        <v>791</v>
      </c>
      <c r="S119" s="4" t="str">
        <f>IF(AL119="Group 3: Requires transformer upgrade",CONCATENATE(K119, " transformer upgrade"), IF(AND(AL119="Group 4: Requires multiple FLISR ties",U119&lt;=Assumptions!H$39),CONCATENATE(K119, " transformer upgrade"), "No transformer upgrade"))</f>
        <v>No transformer upgrade</v>
      </c>
      <c r="T119" s="4">
        <v>28</v>
      </c>
      <c r="U119" s="4">
        <v>3.73770941570438</v>
      </c>
      <c r="V119" s="4">
        <v>0</v>
      </c>
      <c r="W119" s="4">
        <v>0</v>
      </c>
      <c r="X119" s="28">
        <v>0.97592259388314806</v>
      </c>
      <c r="Y119" s="4" t="s">
        <v>137</v>
      </c>
      <c r="Z119" s="4">
        <v>526.99820069689997</v>
      </c>
      <c r="AA119" s="28">
        <v>0.97584108684111115</v>
      </c>
      <c r="AB119" s="4" t="s">
        <v>137</v>
      </c>
      <c r="AC119" s="4">
        <f t="shared" si="5"/>
        <v>12.047790809497082</v>
      </c>
      <c r="AD119" s="4">
        <v>526.95418689420001</v>
      </c>
      <c r="AE119" s="4">
        <v>540</v>
      </c>
      <c r="AF119" s="28">
        <v>0.97584108684111115</v>
      </c>
      <c r="AG119" s="4">
        <v>5.7765151515151512E-2</v>
      </c>
      <c r="AH119" s="4" t="s">
        <v>138</v>
      </c>
      <c r="AI119" s="4">
        <v>2.784090909090909E-2</v>
      </c>
      <c r="AJ119" s="4">
        <f>IF(AI119&lt;&gt;0,COUNTIF(Capacitors!A:A,L119),0)</f>
        <v>0</v>
      </c>
      <c r="AK119" s="4">
        <v>2.9924242424242423E-2</v>
      </c>
      <c r="AL119" s="4" t="s">
        <v>139</v>
      </c>
      <c r="AM119" s="29">
        <f>Assumptions!H$11+Assumptions!H$12+Assumptions!H$13</f>
        <v>228000</v>
      </c>
      <c r="AN119" s="29">
        <f>IFERROR(IF(C119="RelayElectromechanical",Assumptions!H$10,0),Assumptions!H$10)+IFERROR(IF(M119="RelayElectromechanical",Assumptions!H$10,0),Assumptions!H$10)</f>
        <v>0</v>
      </c>
      <c r="AO119" s="30">
        <f>J119*Assumptions!$H$5</f>
        <v>304000</v>
      </c>
      <c r="AP119" s="30">
        <f>(AI119*5280*Assumptions!$H$6)+(AK119*5280*Assumptions!$H$7)+(AJ119*Assumptions!H$22)</f>
        <v>17578.38718181818</v>
      </c>
      <c r="AQ119" s="29">
        <f t="shared" si="6"/>
        <v>0</v>
      </c>
      <c r="AR119" s="29">
        <f>IF(AL119="Group 4: Requires multiple FLISR ties", Assumptions!$H$9,0)</f>
        <v>445660.98560000001</v>
      </c>
      <c r="AS119" s="36"/>
      <c r="AT119" s="36"/>
      <c r="AU119" s="30">
        <f t="shared" si="7"/>
        <v>995239.37278181815</v>
      </c>
      <c r="AV119" s="31"/>
      <c r="AW119" s="32"/>
    </row>
    <row r="120" spans="1:49" x14ac:dyDescent="0.25">
      <c r="A120" s="4" t="s">
        <v>27</v>
      </c>
      <c r="B120" s="4">
        <v>13592</v>
      </c>
      <c r="C120" s="4" t="s">
        <v>857</v>
      </c>
      <c r="D120" s="4" t="s">
        <v>112</v>
      </c>
      <c r="E120" s="4">
        <v>1495</v>
      </c>
      <c r="F120" s="4">
        <v>295</v>
      </c>
      <c r="G120" s="4">
        <f t="shared" si="4"/>
        <v>1200</v>
      </c>
      <c r="H120" s="4">
        <v>4.42</v>
      </c>
      <c r="I120" s="4">
        <f>3</f>
        <v>3</v>
      </c>
      <c r="J120" s="4">
        <f>CEILING(G120/Assumptions!$H$4,1)</f>
        <v>4</v>
      </c>
      <c r="K120" s="4" t="s">
        <v>39</v>
      </c>
      <c r="L120" s="4">
        <v>13417</v>
      </c>
      <c r="M120" s="4" t="s">
        <v>857</v>
      </c>
      <c r="N120" s="4">
        <v>92761925</v>
      </c>
      <c r="O120" s="4">
        <v>31</v>
      </c>
      <c r="P120" s="4" t="s">
        <v>26</v>
      </c>
      <c r="Q120" s="4">
        <v>5</v>
      </c>
      <c r="R120" s="4" t="s">
        <v>791</v>
      </c>
      <c r="S120" s="4" t="str">
        <f>IF(AL120="Group 3: Requires transformer upgrade",CONCATENATE(K120, " transformer upgrade"), IF(AND(AL120="Group 4: Requires multiple FLISR ties",U120&lt;=Assumptions!H$39),CONCATENATE(K120, " transformer upgrade"), "No transformer upgrade"))</f>
        <v>Juneau E transformer upgrade</v>
      </c>
      <c r="T120" s="4">
        <v>28</v>
      </c>
      <c r="U120" s="4">
        <v>2.3087674994600569</v>
      </c>
      <c r="V120" s="4">
        <v>0</v>
      </c>
      <c r="W120" s="4">
        <v>0</v>
      </c>
      <c r="X120" s="28">
        <v>1.4607622993939393</v>
      </c>
      <c r="Y120" s="4" t="s">
        <v>141</v>
      </c>
      <c r="Z120" s="4">
        <v>241.0257794</v>
      </c>
      <c r="AA120" s="28">
        <v>0.813244478125</v>
      </c>
      <c r="AB120" s="4" t="s">
        <v>151</v>
      </c>
      <c r="AC120" s="4">
        <f t="shared" si="5"/>
        <v>4.2392646405108465</v>
      </c>
      <c r="AD120" s="4">
        <v>185.4197410125</v>
      </c>
      <c r="AE120" s="4">
        <v>228</v>
      </c>
      <c r="AF120" s="4">
        <v>0.813244478125</v>
      </c>
      <c r="AG120" s="4">
        <v>0.56950757575757571</v>
      </c>
      <c r="AH120" s="4" t="s">
        <v>146</v>
      </c>
      <c r="AI120" s="4">
        <v>8.9204545454545453E-2</v>
      </c>
      <c r="AJ120" s="4">
        <f>IF(AI120&lt;&gt;0,COUNTIF(Capacitors!A:A,L120),0)</f>
        <v>0</v>
      </c>
      <c r="AK120" s="4">
        <v>0.48030303030303029</v>
      </c>
      <c r="AL120" s="4" t="s">
        <v>145</v>
      </c>
      <c r="AM120" s="29">
        <f>Assumptions!H$11+Assumptions!H$12+Assumptions!H$13</f>
        <v>228000</v>
      </c>
      <c r="AN120" s="29">
        <f>IFERROR(IF(C120="RelayElectromechanical",Assumptions!H$10,0),Assumptions!H$10)+IFERROR(IF(M120="RelayElectromechanical",Assumptions!H$10,0),Assumptions!H$10)</f>
        <v>0</v>
      </c>
      <c r="AO120" s="30">
        <f>J120*Assumptions!$H$5</f>
        <v>304000</v>
      </c>
      <c r="AP120" s="30">
        <f>(AI120*5280*Assumptions!$H$6)+(AK120*5280*Assumptions!$H$7)+(AJ120*Assumptions!H$22)</f>
        <v>180400.59427272726</v>
      </c>
      <c r="AQ120" s="29">
        <f t="shared" si="6"/>
        <v>1750000</v>
      </c>
      <c r="AR120" s="29">
        <f>IF(AL120="Group 4: Requires multiple FLISR ties", Assumptions!$H$9,0)</f>
        <v>0</v>
      </c>
      <c r="AS120" s="36"/>
      <c r="AT120" s="36"/>
      <c r="AU120" s="30">
        <f t="shared" si="7"/>
        <v>2462400.5942727271</v>
      </c>
      <c r="AV120" s="31"/>
      <c r="AW120" s="32"/>
    </row>
    <row r="121" spans="1:49" x14ac:dyDescent="0.25">
      <c r="A121" s="4" t="s">
        <v>84</v>
      </c>
      <c r="B121" s="4">
        <v>13101</v>
      </c>
      <c r="C121" s="4" t="s">
        <v>858</v>
      </c>
      <c r="D121" s="4" t="s">
        <v>130</v>
      </c>
      <c r="E121" s="4">
        <v>701</v>
      </c>
      <c r="F121" s="4">
        <v>345</v>
      </c>
      <c r="G121" s="4">
        <f t="shared" si="4"/>
        <v>356</v>
      </c>
      <c r="H121" s="4">
        <v>2.1153000000000004</v>
      </c>
      <c r="I121" s="4">
        <f>3</f>
        <v>3</v>
      </c>
      <c r="J121" s="4">
        <f>CEILING(G121/Assumptions!$H$4,1)</f>
        <v>2</v>
      </c>
      <c r="K121" s="4" t="s">
        <v>39</v>
      </c>
      <c r="L121" s="4">
        <v>13417</v>
      </c>
      <c r="M121" s="4" t="s">
        <v>857</v>
      </c>
      <c r="N121" s="4">
        <v>90735357</v>
      </c>
      <c r="O121" s="4">
        <v>276</v>
      </c>
      <c r="P121" s="4" t="s">
        <v>26</v>
      </c>
      <c r="Q121" s="4">
        <v>1</v>
      </c>
      <c r="R121" s="4" t="s">
        <v>29</v>
      </c>
      <c r="S121" s="4" t="str">
        <f>IF(AL121="Group 3: Requires transformer upgrade",CONCATENATE(K121, " transformer upgrade"), IF(AND(AL121="Group 4: Requires multiple FLISR ties",U121&lt;=Assumptions!H$39),CONCATENATE(K121, " transformer upgrade"), "No transformer upgrade"))</f>
        <v>No transformer upgrade</v>
      </c>
      <c r="T121" s="4">
        <v>28</v>
      </c>
      <c r="U121" s="4">
        <v>2.3087674994600569</v>
      </c>
      <c r="V121" s="4">
        <v>0</v>
      </c>
      <c r="W121" s="4">
        <v>0</v>
      </c>
      <c r="X121" s="28">
        <v>0.60416203902709675</v>
      </c>
      <c r="Y121" s="4" t="s">
        <v>143</v>
      </c>
      <c r="Z121" s="4">
        <v>187.2902320984</v>
      </c>
      <c r="AA121" s="28">
        <v>0.5585346814233334</v>
      </c>
      <c r="AB121" s="4" t="s">
        <v>137</v>
      </c>
      <c r="AC121" s="4">
        <f t="shared" si="5"/>
        <v>6.8957016591914266</v>
      </c>
      <c r="AD121" s="4">
        <v>301.60872796860002</v>
      </c>
      <c r="AE121" s="4">
        <v>540</v>
      </c>
      <c r="AF121" s="4">
        <v>0.5585346814233334</v>
      </c>
      <c r="AG121" s="4">
        <v>0</v>
      </c>
      <c r="AH121" s="4" t="s">
        <v>138</v>
      </c>
      <c r="AI121" s="4">
        <v>0</v>
      </c>
      <c r="AJ121" s="4">
        <f>IF(AI121&lt;&gt;0,COUNTIF(Capacitors!A:A,L121),0)</f>
        <v>0</v>
      </c>
      <c r="AK121" s="4">
        <v>0</v>
      </c>
      <c r="AL121" s="4" t="s">
        <v>856</v>
      </c>
      <c r="AM121" s="29">
        <f>Assumptions!H$11+Assumptions!H$12+Assumptions!H$13</f>
        <v>228000</v>
      </c>
      <c r="AN121" s="29">
        <f>IFERROR(IF(C121="RelayElectromechanical",Assumptions!H$10,0),Assumptions!H$10)+IFERROR(IF(M121="RelayElectromechanical",Assumptions!H$10,0),Assumptions!H$10)</f>
        <v>120000</v>
      </c>
      <c r="AO121" s="30">
        <f>J121*Assumptions!$H$5</f>
        <v>152000</v>
      </c>
      <c r="AP121" s="30">
        <f>(AI121*5280*Assumptions!$H$6)+(AK121*5280*Assumptions!$H$7)+(AJ121*Assumptions!H$22)</f>
        <v>0</v>
      </c>
      <c r="AQ121" s="29">
        <f t="shared" si="6"/>
        <v>0</v>
      </c>
      <c r="AR121" s="29">
        <f>IF(AL121="Group 4: Requires multiple FLISR ties", Assumptions!$H$9,0)</f>
        <v>0</v>
      </c>
      <c r="AS121" s="36"/>
      <c r="AT121" s="36"/>
      <c r="AU121" s="30">
        <f t="shared" si="7"/>
        <v>500000</v>
      </c>
      <c r="AV121" s="31"/>
      <c r="AW121" s="32"/>
    </row>
    <row r="122" spans="1:49" x14ac:dyDescent="0.25">
      <c r="A122" s="4" t="s">
        <v>37</v>
      </c>
      <c r="B122" s="4">
        <v>13023</v>
      </c>
      <c r="C122" s="4" t="s">
        <v>857</v>
      </c>
      <c r="D122" s="4" t="s">
        <v>38</v>
      </c>
      <c r="E122" s="4">
        <v>1551</v>
      </c>
      <c r="F122" s="4">
        <v>213</v>
      </c>
      <c r="G122" s="4">
        <f t="shared" si="4"/>
        <v>1338</v>
      </c>
      <c r="H122" s="4">
        <v>5.0683999999999996</v>
      </c>
      <c r="I122" s="4">
        <f>3</f>
        <v>3</v>
      </c>
      <c r="J122" s="4">
        <f>CEILING(G122/Assumptions!$H$4,1)</f>
        <v>4</v>
      </c>
      <c r="K122" s="4" t="s">
        <v>39</v>
      </c>
      <c r="L122" s="4">
        <v>13419</v>
      </c>
      <c r="M122" s="4" t="s">
        <v>857</v>
      </c>
      <c r="N122" s="4">
        <v>60001352</v>
      </c>
      <c r="O122" s="4">
        <v>222</v>
      </c>
      <c r="P122" s="4" t="s">
        <v>26</v>
      </c>
      <c r="Q122" s="4">
        <v>1</v>
      </c>
      <c r="R122" s="4" t="s">
        <v>791</v>
      </c>
      <c r="S122" s="4" t="str">
        <f>IF(AL122="Group 3: Requires transformer upgrade",CONCATENATE(K122, " transformer upgrade"), IF(AND(AL122="Group 4: Requires multiple FLISR ties",U122&lt;=Assumptions!H$39),CONCATENATE(K122, " transformer upgrade"), "No transformer upgrade"))</f>
        <v>No transformer upgrade</v>
      </c>
      <c r="T122" s="4">
        <v>28</v>
      </c>
      <c r="U122" s="4">
        <v>2.3087674994600569</v>
      </c>
      <c r="V122" s="4">
        <v>0</v>
      </c>
      <c r="W122" s="4">
        <v>0</v>
      </c>
      <c r="X122" s="28">
        <v>1.9439542564945</v>
      </c>
      <c r="Y122" s="4" t="s">
        <v>142</v>
      </c>
      <c r="Z122" s="4">
        <v>388.79085129890001</v>
      </c>
      <c r="AA122" s="28">
        <v>1.0897727132842592</v>
      </c>
      <c r="AB122" s="4" t="s">
        <v>137</v>
      </c>
      <c r="AC122" s="4">
        <f t="shared" si="5"/>
        <v>13.454397295411841</v>
      </c>
      <c r="AD122" s="4">
        <v>588.47726517349997</v>
      </c>
      <c r="AE122" s="4">
        <v>540</v>
      </c>
      <c r="AF122" s="28">
        <v>1.0897727132842592</v>
      </c>
      <c r="AG122" s="4">
        <v>2.1212121212121213E-2</v>
      </c>
      <c r="AH122" s="4" t="s">
        <v>138</v>
      </c>
      <c r="AI122" s="4">
        <v>2.1212121212121213E-2</v>
      </c>
      <c r="AJ122" s="4">
        <f>IF(AI122&lt;&gt;0,COUNTIF(Capacitors!A:A,L122),0)</f>
        <v>0</v>
      </c>
      <c r="AK122" s="4">
        <v>0</v>
      </c>
      <c r="AL122" s="4" t="s">
        <v>139</v>
      </c>
      <c r="AM122" s="29">
        <f>Assumptions!H$11+Assumptions!H$12+Assumptions!H$13</f>
        <v>228000</v>
      </c>
      <c r="AN122" s="29">
        <f>IFERROR(IF(C122="RelayElectromechanical",Assumptions!H$10,0),Assumptions!H$10)+IFERROR(IF(M122="RelayElectromechanical",Assumptions!H$10,0),Assumptions!H$10)</f>
        <v>0</v>
      </c>
      <c r="AO122" s="30">
        <f>J122*Assumptions!$H$5</f>
        <v>304000</v>
      </c>
      <c r="AP122" s="30">
        <f>(AI122*5280*Assumptions!$H$6)+(AK122*5280*Assumptions!$H$7)+(AJ122*Assumptions!H$22)</f>
        <v>6034.2239999999993</v>
      </c>
      <c r="AQ122" s="29">
        <f t="shared" si="6"/>
        <v>0</v>
      </c>
      <c r="AR122" s="29">
        <f>IF(AL122="Group 4: Requires multiple FLISR ties", Assumptions!$H$9,0)</f>
        <v>445660.98560000001</v>
      </c>
      <c r="AS122" s="36"/>
      <c r="AT122" s="36"/>
      <c r="AU122" s="30">
        <f t="shared" si="7"/>
        <v>983695.20960000006</v>
      </c>
      <c r="AV122" s="31"/>
      <c r="AW122" s="32"/>
    </row>
    <row r="123" spans="1:49" x14ac:dyDescent="0.25">
      <c r="A123" s="4" t="s">
        <v>157</v>
      </c>
      <c r="B123" s="4">
        <v>13006</v>
      </c>
      <c r="C123" s="4" t="s">
        <v>857</v>
      </c>
      <c r="D123" s="4" t="s">
        <v>165</v>
      </c>
      <c r="E123" s="4">
        <v>1818</v>
      </c>
      <c r="F123" s="4">
        <v>230</v>
      </c>
      <c r="G123" s="4">
        <f t="shared" si="4"/>
        <v>1588</v>
      </c>
      <c r="H123" s="4">
        <v>5.9436</v>
      </c>
      <c r="I123" s="4">
        <f>3</f>
        <v>3</v>
      </c>
      <c r="J123" s="4">
        <f>CEILING(G123/Assumptions!$H$4,1)</f>
        <v>5</v>
      </c>
      <c r="K123" s="4" t="s">
        <v>157</v>
      </c>
      <c r="L123" s="4">
        <v>13423</v>
      </c>
      <c r="M123" s="4" t="s">
        <v>858</v>
      </c>
      <c r="N123" s="4" t="s">
        <v>166</v>
      </c>
      <c r="O123" s="4">
        <v>63</v>
      </c>
      <c r="P123" s="4" t="s">
        <v>156</v>
      </c>
      <c r="Q123" s="4">
        <v>2</v>
      </c>
      <c r="R123" s="4" t="s">
        <v>29</v>
      </c>
      <c r="S123" s="4" t="str">
        <f>IF(AL123="Group 3: Requires transformer upgrade",CONCATENATE(K123, " transformer upgrade"), IF(AND(AL123="Group 4: Requires multiple FLISR ties",U123&lt;=Assumptions!H$39),CONCATENATE(K123, " transformer upgrade"), "No transformer upgrade"))</f>
        <v>No transformer upgrade</v>
      </c>
      <c r="T123" s="4">
        <v>28</v>
      </c>
      <c r="U123" s="4">
        <v>8.9047633848438537</v>
      </c>
      <c r="V123" s="4">
        <v>0</v>
      </c>
      <c r="W123" s="4">
        <v>0</v>
      </c>
      <c r="X123" s="28">
        <v>0.89576876967741936</v>
      </c>
      <c r="Y123" s="4" t="s">
        <v>143</v>
      </c>
      <c r="Z123" s="4">
        <v>277.6883186</v>
      </c>
      <c r="AA123" s="28">
        <v>0.89576877064516136</v>
      </c>
      <c r="AB123" s="4" t="s">
        <v>143</v>
      </c>
      <c r="AC123" s="4">
        <f t="shared" si="5"/>
        <v>6.3488076564420934</v>
      </c>
      <c r="AD123" s="4">
        <v>277.68831890000001</v>
      </c>
      <c r="AE123" s="4">
        <v>310</v>
      </c>
      <c r="AF123" s="4">
        <v>0.89576877064516136</v>
      </c>
      <c r="AG123" s="4">
        <v>0</v>
      </c>
      <c r="AH123" s="4" t="s">
        <v>138</v>
      </c>
      <c r="AI123" s="4">
        <v>0</v>
      </c>
      <c r="AJ123" s="4">
        <f>IF(AI123&lt;&gt;0,COUNTIF(Capacitors!A:A,L123),0)</f>
        <v>0</v>
      </c>
      <c r="AK123" s="4">
        <v>0</v>
      </c>
      <c r="AL123" s="4" t="s">
        <v>856</v>
      </c>
      <c r="AM123" s="29">
        <f>Assumptions!H$11+Assumptions!H$12+Assumptions!H$13</f>
        <v>228000</v>
      </c>
      <c r="AN123" s="29">
        <f>IFERROR(IF(C123="RelayElectromechanical",Assumptions!H$10,0),Assumptions!H$10)+IFERROR(IF(M123="RelayElectromechanical",Assumptions!H$10,0),Assumptions!H$10)</f>
        <v>120000</v>
      </c>
      <c r="AO123" s="30">
        <f>J123*Assumptions!$H$5</f>
        <v>380000</v>
      </c>
      <c r="AP123" s="30">
        <f>(AI123*5280*Assumptions!$H$6)+(AK123*5280*Assumptions!$H$7)+(AJ123*Assumptions!H$22)</f>
        <v>0</v>
      </c>
      <c r="AQ123" s="29">
        <f t="shared" si="6"/>
        <v>0</v>
      </c>
      <c r="AR123" s="29">
        <f>IF(AL123="Group 4: Requires multiple FLISR ties", Assumptions!$H$9,0)</f>
        <v>0</v>
      </c>
      <c r="AS123" s="36"/>
      <c r="AT123" s="36"/>
      <c r="AU123" s="30">
        <f t="shared" si="7"/>
        <v>728000</v>
      </c>
      <c r="AV123" s="31"/>
      <c r="AW123" s="32"/>
    </row>
    <row r="124" spans="1:49" x14ac:dyDescent="0.25">
      <c r="A124" s="4" t="s">
        <v>565</v>
      </c>
      <c r="B124" s="4">
        <v>13573</v>
      </c>
      <c r="C124" s="4" t="s">
        <v>857</v>
      </c>
      <c r="D124" s="4" t="s">
        <v>619</v>
      </c>
      <c r="E124" s="4">
        <v>1062</v>
      </c>
      <c r="F124" s="4">
        <v>430</v>
      </c>
      <c r="G124" s="4">
        <f t="shared" si="4"/>
        <v>632</v>
      </c>
      <c r="H124" s="4">
        <v>3.492</v>
      </c>
      <c r="I124" s="4">
        <f>3</f>
        <v>3</v>
      </c>
      <c r="J124" s="4">
        <f>CEILING(G124/Assumptions!$H$4,1)</f>
        <v>2</v>
      </c>
      <c r="K124" s="4" t="s">
        <v>508</v>
      </c>
      <c r="L124" s="4">
        <v>13425</v>
      </c>
      <c r="M124" s="4" t="s">
        <v>857</v>
      </c>
      <c r="N124" s="4" t="s">
        <v>620</v>
      </c>
      <c r="O124" s="4">
        <v>126</v>
      </c>
      <c r="P124" s="4" t="s">
        <v>496</v>
      </c>
      <c r="Q124" s="4">
        <v>1</v>
      </c>
      <c r="R124" s="4" t="s">
        <v>29</v>
      </c>
      <c r="S124" s="4" t="str">
        <f>IF(AL124="Group 3: Requires transformer upgrade",CONCATENATE(K124, " transformer upgrade"), IF(AND(AL124="Group 4: Requires multiple FLISR ties",U124&lt;=Assumptions!H$39),CONCATENATE(K124, " transformer upgrade"), "No transformer upgrade"))</f>
        <v>No transformer upgrade</v>
      </c>
      <c r="T124" s="4">
        <v>28</v>
      </c>
      <c r="U124" s="4">
        <v>4.878576641633849</v>
      </c>
      <c r="V124" s="4">
        <v>0</v>
      </c>
      <c r="W124" s="4">
        <v>0</v>
      </c>
      <c r="X124" s="28">
        <v>0.87724055555555558</v>
      </c>
      <c r="Y124" s="4" t="s">
        <v>137</v>
      </c>
      <c r="Z124" s="4">
        <v>473.7099</v>
      </c>
      <c r="AA124" s="28">
        <v>0.87724054953203701</v>
      </c>
      <c r="AB124" s="4" t="s">
        <v>137</v>
      </c>
      <c r="AC124" s="4">
        <f t="shared" si="5"/>
        <v>10.8304628416318</v>
      </c>
      <c r="AD124" s="4">
        <v>473.70989674729998</v>
      </c>
      <c r="AE124" s="4">
        <v>540</v>
      </c>
      <c r="AF124" s="4">
        <v>0.87724054953203701</v>
      </c>
      <c r="AG124" s="4">
        <v>0</v>
      </c>
      <c r="AH124" s="4" t="s">
        <v>138</v>
      </c>
      <c r="AI124" s="4">
        <v>0</v>
      </c>
      <c r="AJ124" s="4">
        <f>IF(AI124&lt;&gt;0,COUNTIF(Capacitors!A:A,L124),0)</f>
        <v>0</v>
      </c>
      <c r="AK124" s="4">
        <v>0</v>
      </c>
      <c r="AL124" s="4" t="s">
        <v>856</v>
      </c>
      <c r="AM124" s="29">
        <f>Assumptions!H$11+Assumptions!H$12+Assumptions!H$13</f>
        <v>228000</v>
      </c>
      <c r="AN124" s="29">
        <f>IFERROR(IF(C124="RelayElectromechanical",Assumptions!H$10,0),Assumptions!H$10)+IFERROR(IF(M124="RelayElectromechanical",Assumptions!H$10,0),Assumptions!H$10)</f>
        <v>0</v>
      </c>
      <c r="AO124" s="30">
        <f>J124*Assumptions!$H$5</f>
        <v>152000</v>
      </c>
      <c r="AP124" s="30">
        <f>(AI124*5280*Assumptions!$H$6)+(AK124*5280*Assumptions!$H$7)+(AJ124*Assumptions!H$22)</f>
        <v>0</v>
      </c>
      <c r="AQ124" s="29">
        <f t="shared" si="6"/>
        <v>0</v>
      </c>
      <c r="AR124" s="29">
        <f>IF(AL124="Group 4: Requires multiple FLISR ties", Assumptions!$H$9,0)</f>
        <v>0</v>
      </c>
      <c r="AS124" s="36"/>
      <c r="AT124" s="36"/>
      <c r="AU124" s="30">
        <f t="shared" si="7"/>
        <v>380000</v>
      </c>
      <c r="AV124" s="31"/>
      <c r="AW124" s="32"/>
    </row>
    <row r="125" spans="1:49" x14ac:dyDescent="0.25">
      <c r="A125" s="4" t="s">
        <v>517</v>
      </c>
      <c r="B125" s="4">
        <v>13157</v>
      </c>
      <c r="C125" s="4" t="s">
        <v>858</v>
      </c>
      <c r="D125" s="4" t="s">
        <v>644</v>
      </c>
      <c r="E125" s="4">
        <v>697</v>
      </c>
      <c r="F125" s="4">
        <v>322</v>
      </c>
      <c r="G125" s="4">
        <f t="shared" si="4"/>
        <v>375</v>
      </c>
      <c r="H125" s="4">
        <v>2.1617000000000002</v>
      </c>
      <c r="I125" s="4">
        <f>3</f>
        <v>3</v>
      </c>
      <c r="J125" s="4">
        <f>CEILING(G125/Assumptions!$H$4,1)</f>
        <v>2</v>
      </c>
      <c r="K125" s="4" t="s">
        <v>508</v>
      </c>
      <c r="L125" s="4">
        <v>13427</v>
      </c>
      <c r="M125" s="4" t="s">
        <v>857</v>
      </c>
      <c r="N125" s="4" t="s">
        <v>645</v>
      </c>
      <c r="O125" s="4">
        <v>292</v>
      </c>
      <c r="P125" s="4" t="s">
        <v>496</v>
      </c>
      <c r="Q125" s="4">
        <v>2</v>
      </c>
      <c r="R125" s="4" t="s">
        <v>29</v>
      </c>
      <c r="S125" s="4" t="str">
        <f>IF(AL125="Group 3: Requires transformer upgrade",CONCATENATE(K125, " transformer upgrade"), IF(AND(AL125="Group 4: Requires multiple FLISR ties",U125&lt;=Assumptions!H$39),CONCATENATE(K125, " transformer upgrade"), "No transformer upgrade"))</f>
        <v>No transformer upgrade</v>
      </c>
      <c r="T125" s="4">
        <v>28</v>
      </c>
      <c r="U125" s="4">
        <v>4.878576641633849</v>
      </c>
      <c r="V125" s="4">
        <v>0</v>
      </c>
      <c r="W125" s="4">
        <v>0</v>
      </c>
      <c r="X125" s="28">
        <v>0.83927885330570184</v>
      </c>
      <c r="Y125" s="4" t="s">
        <v>151</v>
      </c>
      <c r="Z125" s="4">
        <v>191.35557855370001</v>
      </c>
      <c r="AA125" s="28">
        <v>0.83927885330570184</v>
      </c>
      <c r="AB125" s="4" t="s">
        <v>151</v>
      </c>
      <c r="AC125" s="4">
        <f t="shared" si="5"/>
        <v>4.3749761136410452</v>
      </c>
      <c r="AD125" s="4">
        <v>191.35557855370001</v>
      </c>
      <c r="AE125" s="4">
        <v>228</v>
      </c>
      <c r="AF125" s="4">
        <v>0.83927885330570184</v>
      </c>
      <c r="AG125" s="4">
        <v>0</v>
      </c>
      <c r="AH125" s="4" t="s">
        <v>138</v>
      </c>
      <c r="AI125" s="4">
        <v>0</v>
      </c>
      <c r="AJ125" s="4">
        <f>IF(AI125&lt;&gt;0,COUNTIF(Capacitors!A:A,L125),0)</f>
        <v>0</v>
      </c>
      <c r="AK125" s="4">
        <v>0</v>
      </c>
      <c r="AL125" s="4" t="s">
        <v>856</v>
      </c>
      <c r="AM125" s="29">
        <f>Assumptions!H$11+Assumptions!H$12+Assumptions!H$13</f>
        <v>228000</v>
      </c>
      <c r="AN125" s="29">
        <f>IFERROR(IF(C125="RelayElectromechanical",Assumptions!H$10,0),Assumptions!H$10)+IFERROR(IF(M125="RelayElectromechanical",Assumptions!H$10,0),Assumptions!H$10)</f>
        <v>120000</v>
      </c>
      <c r="AO125" s="30">
        <f>J125*Assumptions!$H$5</f>
        <v>152000</v>
      </c>
      <c r="AP125" s="30">
        <f>(AI125*5280*Assumptions!$H$6)+(AK125*5280*Assumptions!$H$7)+(AJ125*Assumptions!H$22)</f>
        <v>0</v>
      </c>
      <c r="AQ125" s="29">
        <f t="shared" si="6"/>
        <v>0</v>
      </c>
      <c r="AR125" s="29">
        <f>IF(AL125="Group 4: Requires multiple FLISR ties", Assumptions!$H$9,0)</f>
        <v>0</v>
      </c>
      <c r="AS125" s="36"/>
      <c r="AT125" s="36"/>
      <c r="AU125" s="30">
        <f t="shared" si="7"/>
        <v>500000</v>
      </c>
      <c r="AV125" s="31"/>
      <c r="AW125" s="32"/>
    </row>
    <row r="126" spans="1:49" x14ac:dyDescent="0.25">
      <c r="A126" s="4" t="s">
        <v>523</v>
      </c>
      <c r="B126" s="4">
        <v>13491</v>
      </c>
      <c r="C126" s="4" t="s">
        <v>858</v>
      </c>
      <c r="D126" s="4" t="s">
        <v>591</v>
      </c>
      <c r="E126" s="4">
        <v>1802</v>
      </c>
      <c r="F126" s="4">
        <v>388</v>
      </c>
      <c r="G126" s="4">
        <f t="shared" si="4"/>
        <v>1414</v>
      </c>
      <c r="H126" s="4">
        <v>4.6261000000000001</v>
      </c>
      <c r="I126" s="4">
        <f>3</f>
        <v>3</v>
      </c>
      <c r="J126" s="4">
        <f>CEILING(G126/Assumptions!$H$4,1)</f>
        <v>5</v>
      </c>
      <c r="K126" s="4" t="s">
        <v>508</v>
      </c>
      <c r="L126" s="4">
        <v>13428</v>
      </c>
      <c r="M126" s="4" t="s">
        <v>857</v>
      </c>
      <c r="N126" s="4" t="s">
        <v>592</v>
      </c>
      <c r="O126" s="4">
        <v>25</v>
      </c>
      <c r="P126" s="4" t="s">
        <v>496</v>
      </c>
      <c r="Q126" s="4">
        <v>2</v>
      </c>
      <c r="R126" s="4" t="s">
        <v>29</v>
      </c>
      <c r="S126" s="4" t="str">
        <f>IF(AL126="Group 3: Requires transformer upgrade",CONCATENATE(K126, " transformer upgrade"), IF(AND(AL126="Group 4: Requires multiple FLISR ties",U126&lt;=Assumptions!H$39),CONCATENATE(K126, " transformer upgrade"), "No transformer upgrade"))</f>
        <v>No transformer upgrade</v>
      </c>
      <c r="T126" s="4">
        <v>28</v>
      </c>
      <c r="U126" s="4">
        <v>4.878576641633849</v>
      </c>
      <c r="V126" s="4">
        <v>0</v>
      </c>
      <c r="W126" s="4">
        <v>0</v>
      </c>
      <c r="X126" s="28">
        <v>0.91976666666666662</v>
      </c>
      <c r="Y126" s="4" t="s">
        <v>137</v>
      </c>
      <c r="Z126" s="4">
        <v>496.67399999999998</v>
      </c>
      <c r="AA126" s="28">
        <v>0.91976666410611119</v>
      </c>
      <c r="AB126" s="4" t="s">
        <v>137</v>
      </c>
      <c r="AC126" s="4">
        <f t="shared" si="5"/>
        <v>11.355492725326963</v>
      </c>
      <c r="AD126" s="4">
        <v>496.67399861730001</v>
      </c>
      <c r="AE126" s="4">
        <v>540</v>
      </c>
      <c r="AF126" s="28">
        <v>0.91976666410611119</v>
      </c>
      <c r="AG126" s="4">
        <v>0</v>
      </c>
      <c r="AH126" s="4" t="s">
        <v>138</v>
      </c>
      <c r="AI126" s="4">
        <v>0</v>
      </c>
      <c r="AJ126" s="4">
        <f>IF(AI126&lt;&gt;0,COUNTIF(Capacitors!A:A,L126),0)</f>
        <v>0</v>
      </c>
      <c r="AK126" s="4">
        <v>0</v>
      </c>
      <c r="AL126" s="4" t="s">
        <v>139</v>
      </c>
      <c r="AM126" s="29">
        <f>Assumptions!H$11+Assumptions!H$12+Assumptions!H$13</f>
        <v>228000</v>
      </c>
      <c r="AN126" s="29">
        <f>IFERROR(IF(C126="RelayElectromechanical",Assumptions!H$10,0),Assumptions!H$10)+IFERROR(IF(M126="RelayElectromechanical",Assumptions!H$10,0),Assumptions!H$10)</f>
        <v>120000</v>
      </c>
      <c r="AO126" s="30">
        <f>J126*Assumptions!$H$5</f>
        <v>380000</v>
      </c>
      <c r="AP126" s="30">
        <f>(AI126*5280*Assumptions!$H$6)+(AK126*5280*Assumptions!$H$7)+(AJ126*Assumptions!H$22)</f>
        <v>0</v>
      </c>
      <c r="AQ126" s="29">
        <f t="shared" si="6"/>
        <v>0</v>
      </c>
      <c r="AR126" s="29">
        <f>IF(AL126="Group 4: Requires multiple FLISR ties", Assumptions!$H$9,0)</f>
        <v>445660.98560000001</v>
      </c>
      <c r="AS126" s="36"/>
      <c r="AT126" s="36"/>
      <c r="AU126" s="30">
        <f t="shared" si="7"/>
        <v>1173660.9856</v>
      </c>
      <c r="AV126" s="31"/>
      <c r="AW126" s="32"/>
    </row>
    <row r="127" spans="1:49" x14ac:dyDescent="0.25">
      <c r="A127" s="4" t="s">
        <v>638</v>
      </c>
      <c r="B127" s="4">
        <v>13860</v>
      </c>
      <c r="C127" s="4" t="s">
        <v>858</v>
      </c>
      <c r="D127" s="4" t="s">
        <v>639</v>
      </c>
      <c r="E127" s="4">
        <v>1031</v>
      </c>
      <c r="F127" s="4">
        <v>303</v>
      </c>
      <c r="G127" s="4">
        <f t="shared" si="4"/>
        <v>728</v>
      </c>
      <c r="H127" s="4">
        <v>4.3946000000000005</v>
      </c>
      <c r="I127" s="4">
        <f>3</f>
        <v>3</v>
      </c>
      <c r="J127" s="4">
        <f>CEILING(G127/Assumptions!$H$4,1)</f>
        <v>3</v>
      </c>
      <c r="K127" s="4" t="s">
        <v>508</v>
      </c>
      <c r="L127" s="4">
        <v>13428</v>
      </c>
      <c r="M127" s="4" t="s">
        <v>857</v>
      </c>
      <c r="N127" s="4" t="s">
        <v>640</v>
      </c>
      <c r="O127" s="4">
        <v>180</v>
      </c>
      <c r="P127" s="4" t="s">
        <v>496</v>
      </c>
      <c r="Q127" s="4">
        <v>4</v>
      </c>
      <c r="R127" s="4" t="s">
        <v>29</v>
      </c>
      <c r="S127" s="4" t="str">
        <f>IF(AL127="Group 3: Requires transformer upgrade",CONCATENATE(K127, " transformer upgrade"), IF(AND(AL127="Group 4: Requires multiple FLISR ties",U127&lt;=Assumptions!H$39),CONCATENATE(K127, " transformer upgrade"), "No transformer upgrade"))</f>
        <v>No transformer upgrade</v>
      </c>
      <c r="T127" s="4">
        <v>28</v>
      </c>
      <c r="U127" s="4">
        <v>4.878576641633849</v>
      </c>
      <c r="V127" s="4">
        <v>0</v>
      </c>
      <c r="W127" s="4">
        <v>0</v>
      </c>
      <c r="X127" s="28">
        <v>0.84733722222222219</v>
      </c>
      <c r="Y127" s="4" t="s">
        <v>137</v>
      </c>
      <c r="Z127" s="4">
        <v>457.56209999999999</v>
      </c>
      <c r="AA127" s="28">
        <v>0.8473372160538889</v>
      </c>
      <c r="AB127" s="4" t="s">
        <v>137</v>
      </c>
      <c r="AC127" s="4">
        <f t="shared" si="5"/>
        <v>10.461274547441825</v>
      </c>
      <c r="AD127" s="4">
        <v>457.56209666910001</v>
      </c>
      <c r="AE127" s="4">
        <v>540</v>
      </c>
      <c r="AF127" s="4">
        <v>0.8473372160538889</v>
      </c>
      <c r="AG127" s="4">
        <v>0</v>
      </c>
      <c r="AH127" s="4" t="s">
        <v>138</v>
      </c>
      <c r="AI127" s="4">
        <v>0</v>
      </c>
      <c r="AJ127" s="4">
        <f>IF(AI127&lt;&gt;0,COUNTIF(Capacitors!A:A,L127),0)</f>
        <v>0</v>
      </c>
      <c r="AK127" s="4">
        <v>0</v>
      </c>
      <c r="AL127" s="4" t="s">
        <v>856</v>
      </c>
      <c r="AM127" s="29">
        <f>Assumptions!H$11+Assumptions!H$12+Assumptions!H$13</f>
        <v>228000</v>
      </c>
      <c r="AN127" s="29">
        <f>IFERROR(IF(C127="RelayElectromechanical",Assumptions!H$10,0),Assumptions!H$10)+IFERROR(IF(M127="RelayElectromechanical",Assumptions!H$10,0),Assumptions!H$10)</f>
        <v>120000</v>
      </c>
      <c r="AO127" s="30">
        <f>J127*Assumptions!$H$5</f>
        <v>228000</v>
      </c>
      <c r="AP127" s="30">
        <f>(AI127*5280*Assumptions!$H$6)+(AK127*5280*Assumptions!$H$7)+(AJ127*Assumptions!H$22)</f>
        <v>0</v>
      </c>
      <c r="AQ127" s="29">
        <f t="shared" si="6"/>
        <v>0</v>
      </c>
      <c r="AR127" s="29">
        <f>IF(AL127="Group 4: Requires multiple FLISR ties", Assumptions!$H$9,0)</f>
        <v>0</v>
      </c>
      <c r="AS127" s="36"/>
      <c r="AT127" s="36"/>
      <c r="AU127" s="30">
        <f t="shared" si="7"/>
        <v>576000</v>
      </c>
      <c r="AV127" s="31"/>
      <c r="AW127" s="32"/>
    </row>
    <row r="128" spans="1:49" x14ac:dyDescent="0.25">
      <c r="A128" s="4" t="s">
        <v>638</v>
      </c>
      <c r="B128" s="4">
        <v>13863</v>
      </c>
      <c r="C128" s="4" t="s">
        <v>858</v>
      </c>
      <c r="D128" s="4" t="s">
        <v>712</v>
      </c>
      <c r="E128" s="4">
        <v>740</v>
      </c>
      <c r="F128" s="4">
        <v>311</v>
      </c>
      <c r="G128" s="4">
        <f t="shared" si="4"/>
        <v>429</v>
      </c>
      <c r="H128" s="4">
        <v>2.8017999999999996</v>
      </c>
      <c r="I128" s="4">
        <f>3</f>
        <v>3</v>
      </c>
      <c r="J128" s="4">
        <f>CEILING(G128/Assumptions!$H$4,1)</f>
        <v>2</v>
      </c>
      <c r="K128" s="4" t="s">
        <v>508</v>
      </c>
      <c r="L128" s="4">
        <v>13428</v>
      </c>
      <c r="M128" s="4" t="s">
        <v>857</v>
      </c>
      <c r="N128" s="4" t="s">
        <v>713</v>
      </c>
      <c r="O128" s="4">
        <v>249</v>
      </c>
      <c r="P128" s="4" t="s">
        <v>496</v>
      </c>
      <c r="Q128" s="4">
        <v>3</v>
      </c>
      <c r="R128" s="4" t="s">
        <v>29</v>
      </c>
      <c r="S128" s="4" t="str">
        <f>IF(AL128="Group 3: Requires transformer upgrade",CONCATENATE(K128, " transformer upgrade"), IF(AND(AL128="Group 4: Requires multiple FLISR ties",U128&lt;=Assumptions!H$39),CONCATENATE(K128, " transformer upgrade"), "No transformer upgrade"))</f>
        <v>No transformer upgrade</v>
      </c>
      <c r="T128" s="4">
        <v>28</v>
      </c>
      <c r="U128" s="4">
        <v>4.878576641633849</v>
      </c>
      <c r="V128" s="4">
        <v>0</v>
      </c>
      <c r="W128" s="4">
        <v>0</v>
      </c>
      <c r="X128" s="28">
        <v>0.66471726394740738</v>
      </c>
      <c r="Y128" s="4" t="s">
        <v>137</v>
      </c>
      <c r="Z128" s="4">
        <v>358.94732253159998</v>
      </c>
      <c r="AA128" s="28">
        <v>0.66471726394740738</v>
      </c>
      <c r="AB128" s="4" t="s">
        <v>137</v>
      </c>
      <c r="AC128" s="4">
        <f t="shared" si="5"/>
        <v>8.2066379982251796</v>
      </c>
      <c r="AD128" s="4">
        <v>358.94732253159998</v>
      </c>
      <c r="AE128" s="4">
        <v>540</v>
      </c>
      <c r="AF128" s="4">
        <v>0.66471726394740738</v>
      </c>
      <c r="AG128" s="4">
        <v>0</v>
      </c>
      <c r="AH128" s="4" t="s">
        <v>138</v>
      </c>
      <c r="AI128" s="4">
        <v>0</v>
      </c>
      <c r="AJ128" s="4">
        <f>IF(AI128&lt;&gt;0,COUNTIF(Capacitors!A:A,L128),0)</f>
        <v>0</v>
      </c>
      <c r="AK128" s="4">
        <v>0</v>
      </c>
      <c r="AL128" s="4" t="s">
        <v>856</v>
      </c>
      <c r="AM128" s="29">
        <f>Assumptions!H$11+Assumptions!H$12+Assumptions!H$13</f>
        <v>228000</v>
      </c>
      <c r="AN128" s="29">
        <f>IFERROR(IF(C128="RelayElectromechanical",Assumptions!H$10,0),Assumptions!H$10)+IFERROR(IF(M128="RelayElectromechanical",Assumptions!H$10,0),Assumptions!H$10)</f>
        <v>120000</v>
      </c>
      <c r="AO128" s="30">
        <f>J128*Assumptions!$H$5</f>
        <v>152000</v>
      </c>
      <c r="AP128" s="30">
        <f>(AI128*5280*Assumptions!$H$6)+(AK128*5280*Assumptions!$H$7)+(AJ128*Assumptions!H$22)</f>
        <v>0</v>
      </c>
      <c r="AQ128" s="29">
        <f t="shared" si="6"/>
        <v>0</v>
      </c>
      <c r="AR128" s="29">
        <f>IF(AL128="Group 4: Requires multiple FLISR ties", Assumptions!$H$9,0)</f>
        <v>0</v>
      </c>
      <c r="AS128" s="36"/>
      <c r="AT128" s="36"/>
      <c r="AU128" s="30">
        <f t="shared" si="7"/>
        <v>500000</v>
      </c>
      <c r="AV128" s="31"/>
      <c r="AW128" s="32"/>
    </row>
    <row r="129" spans="1:49" x14ac:dyDescent="0.25">
      <c r="A129" s="4" t="s">
        <v>396</v>
      </c>
      <c r="B129" s="4">
        <v>13489</v>
      </c>
      <c r="C129" s="4" t="s">
        <v>857</v>
      </c>
      <c r="D129" s="4" t="s">
        <v>397</v>
      </c>
      <c r="E129" s="4">
        <v>533</v>
      </c>
      <c r="F129" s="4">
        <v>293</v>
      </c>
      <c r="G129" s="4">
        <f t="shared" si="4"/>
        <v>240</v>
      </c>
      <c r="H129" s="4">
        <v>0.84370000000000012</v>
      </c>
      <c r="I129" s="4">
        <f>3</f>
        <v>3</v>
      </c>
      <c r="J129" s="4">
        <f>CEILING(G129/Assumptions!$H$4,1)</f>
        <v>1</v>
      </c>
      <c r="K129" s="4" t="s">
        <v>367</v>
      </c>
      <c r="L129" s="4">
        <v>13438</v>
      </c>
      <c r="M129" s="4" t="s">
        <v>857</v>
      </c>
      <c r="N129" s="4" t="s">
        <v>398</v>
      </c>
      <c r="O129" s="4">
        <v>280</v>
      </c>
      <c r="P129" s="4" t="s">
        <v>357</v>
      </c>
      <c r="Q129" s="4">
        <v>2</v>
      </c>
      <c r="R129" s="4" t="s">
        <v>29</v>
      </c>
      <c r="S129" s="4" t="str">
        <f>IF(AL129="Group 3: Requires transformer upgrade",CONCATENATE(K129, " transformer upgrade"), IF(AND(AL129="Group 4: Requires multiple FLISR ties",U129&lt;=Assumptions!H$39),CONCATENATE(K129, " transformer upgrade"), "No transformer upgrade"))</f>
        <v>No transformer upgrade</v>
      </c>
      <c r="T129" s="4">
        <v>28</v>
      </c>
      <c r="U129" s="4">
        <v>3.9937758070953606</v>
      </c>
      <c r="V129" s="4">
        <v>0</v>
      </c>
      <c r="W129" s="4">
        <v>0</v>
      </c>
      <c r="X129" s="28">
        <v>0.85017936443074082</v>
      </c>
      <c r="Y129" s="4" t="s">
        <v>137</v>
      </c>
      <c r="Z129" s="4">
        <v>459.09685679260002</v>
      </c>
      <c r="AA129" s="28">
        <v>0.85017996897277781</v>
      </c>
      <c r="AB129" s="4" t="s">
        <v>137</v>
      </c>
      <c r="AC129" s="4">
        <f t="shared" si="5"/>
        <v>10.496371340302566</v>
      </c>
      <c r="AD129" s="4">
        <v>459.09718324530002</v>
      </c>
      <c r="AE129" s="4">
        <v>540</v>
      </c>
      <c r="AF129" s="4">
        <v>0.85017996897277781</v>
      </c>
      <c r="AG129" s="4">
        <v>0</v>
      </c>
      <c r="AH129" s="4" t="s">
        <v>138</v>
      </c>
      <c r="AI129" s="4">
        <v>0</v>
      </c>
      <c r="AJ129" s="4">
        <f>IF(AI129&lt;&gt;0,COUNTIF(Capacitors!A:A,L129),0)</f>
        <v>0</v>
      </c>
      <c r="AK129" s="4">
        <v>0</v>
      </c>
      <c r="AL129" s="4" t="s">
        <v>856</v>
      </c>
      <c r="AM129" s="29">
        <f>Assumptions!H$11+Assumptions!H$12+Assumptions!H$13</f>
        <v>228000</v>
      </c>
      <c r="AN129" s="29">
        <f>IFERROR(IF(C129="RelayElectromechanical",Assumptions!H$10,0),Assumptions!H$10)+IFERROR(IF(M129="RelayElectromechanical",Assumptions!H$10,0),Assumptions!H$10)</f>
        <v>0</v>
      </c>
      <c r="AO129" s="30">
        <f>J129*Assumptions!$H$5</f>
        <v>76000</v>
      </c>
      <c r="AP129" s="30">
        <f>(AI129*5280*Assumptions!$H$6)+(AK129*5280*Assumptions!$H$7)+(AJ129*Assumptions!H$22)</f>
        <v>0</v>
      </c>
      <c r="AQ129" s="29">
        <f t="shared" si="6"/>
        <v>0</v>
      </c>
      <c r="AR129" s="29">
        <f>IF(AL129="Group 4: Requires multiple FLISR ties", Assumptions!$H$9,0)</f>
        <v>0</v>
      </c>
      <c r="AS129" s="36"/>
      <c r="AT129" s="36"/>
      <c r="AU129" s="30">
        <f t="shared" si="7"/>
        <v>304000</v>
      </c>
      <c r="AV129" s="31"/>
      <c r="AW129" s="32"/>
    </row>
    <row r="130" spans="1:49" x14ac:dyDescent="0.25">
      <c r="A130" s="4" t="s">
        <v>373</v>
      </c>
      <c r="B130" s="4">
        <v>14144</v>
      </c>
      <c r="C130" s="4" t="s">
        <v>857</v>
      </c>
      <c r="D130" s="4" t="s">
        <v>380</v>
      </c>
      <c r="E130" s="4">
        <v>1855</v>
      </c>
      <c r="F130" s="4">
        <v>369</v>
      </c>
      <c r="G130" s="4">
        <f t="shared" ref="G130:G193" si="8">E130-F130</f>
        <v>1486</v>
      </c>
      <c r="H130" s="4">
        <v>5.1684999999999999</v>
      </c>
      <c r="I130" s="4">
        <f>3</f>
        <v>3</v>
      </c>
      <c r="J130" s="4">
        <f>CEILING(G130/Assumptions!$H$4,1)</f>
        <v>5</v>
      </c>
      <c r="K130" s="4" t="s">
        <v>367</v>
      </c>
      <c r="L130" s="4">
        <v>13439</v>
      </c>
      <c r="M130" s="4" t="s">
        <v>857</v>
      </c>
      <c r="N130" s="4" t="s">
        <v>381</v>
      </c>
      <c r="O130" s="4">
        <v>30</v>
      </c>
      <c r="P130" s="4" t="s">
        <v>357</v>
      </c>
      <c r="Q130" s="4">
        <v>1</v>
      </c>
      <c r="R130" s="4" t="s">
        <v>791</v>
      </c>
      <c r="S130" s="4" t="str">
        <f>IF(AL130="Group 3: Requires transformer upgrade",CONCATENATE(K130, " transformer upgrade"), IF(AND(AL130="Group 4: Requires multiple FLISR ties",U130&lt;=Assumptions!H$39),CONCATENATE(K130, " transformer upgrade"), "No transformer upgrade"))</f>
        <v>No transformer upgrade</v>
      </c>
      <c r="T130" s="4">
        <v>28</v>
      </c>
      <c r="U130" s="4">
        <v>3.9937758070953606</v>
      </c>
      <c r="V130" s="4">
        <v>0</v>
      </c>
      <c r="W130" s="4">
        <v>0</v>
      </c>
      <c r="X130" s="28">
        <v>1.0288169450583333</v>
      </c>
      <c r="Y130" s="4" t="s">
        <v>137</v>
      </c>
      <c r="Z130" s="4">
        <v>555.56115033150002</v>
      </c>
      <c r="AA130" s="28">
        <v>1.0288169451398148</v>
      </c>
      <c r="AB130" s="4" t="s">
        <v>137</v>
      </c>
      <c r="AC130" s="4">
        <f t="shared" ref="AC130:AC193" si="9">(AD130*SQRT(3)*13.2*1000)/(1000*1000)</f>
        <v>12.701833836935485</v>
      </c>
      <c r="AD130" s="4">
        <v>555.56115037550001</v>
      </c>
      <c r="AE130" s="4">
        <v>540</v>
      </c>
      <c r="AF130" s="28">
        <v>1.0288169451398148</v>
      </c>
      <c r="AG130" s="4">
        <v>0</v>
      </c>
      <c r="AH130" s="4" t="s">
        <v>138</v>
      </c>
      <c r="AI130" s="4">
        <v>0</v>
      </c>
      <c r="AJ130" s="4">
        <f>IF(AI130&lt;&gt;0,COUNTIF(Capacitors!A:A,L130),0)</f>
        <v>0</v>
      </c>
      <c r="AK130" s="4">
        <v>0</v>
      </c>
      <c r="AL130" s="4" t="s">
        <v>139</v>
      </c>
      <c r="AM130" s="29">
        <f>Assumptions!H$11+Assumptions!H$12+Assumptions!H$13</f>
        <v>228000</v>
      </c>
      <c r="AN130" s="29">
        <f>IFERROR(IF(C130="RelayElectromechanical",Assumptions!H$10,0),Assumptions!H$10)+IFERROR(IF(M130="RelayElectromechanical",Assumptions!H$10,0),Assumptions!H$10)</f>
        <v>0</v>
      </c>
      <c r="AO130" s="30">
        <f>J130*Assumptions!$H$5</f>
        <v>380000</v>
      </c>
      <c r="AP130" s="30">
        <f>(AI130*5280*Assumptions!$H$6)+(AK130*5280*Assumptions!$H$7)+(AJ130*Assumptions!H$22)</f>
        <v>0</v>
      </c>
      <c r="AQ130" s="29">
        <f t="shared" ref="AQ130:AQ193" si="10">IF(S130="No transformer upgrade", 0, 1750000)</f>
        <v>0</v>
      </c>
      <c r="AR130" s="29">
        <f>IF(AL130="Group 4: Requires multiple FLISR ties", Assumptions!$H$9,0)</f>
        <v>445660.98560000001</v>
      </c>
      <c r="AS130" s="36"/>
      <c r="AT130" s="36"/>
      <c r="AU130" s="30">
        <f t="shared" ref="AU130:AU193" si="11">SUM(AM130:AR130)</f>
        <v>1053660.9856</v>
      </c>
      <c r="AV130" s="31"/>
      <c r="AW130" s="32"/>
    </row>
    <row r="131" spans="1:49" x14ac:dyDescent="0.25">
      <c r="A131" s="4" t="s">
        <v>422</v>
      </c>
      <c r="B131" s="4">
        <v>13293</v>
      </c>
      <c r="C131" s="4" t="s">
        <v>857</v>
      </c>
      <c r="D131" s="4" t="s">
        <v>423</v>
      </c>
      <c r="E131" s="4">
        <v>1762</v>
      </c>
      <c r="F131" s="4">
        <v>337</v>
      </c>
      <c r="G131" s="4">
        <f t="shared" si="8"/>
        <v>1425</v>
      </c>
      <c r="H131" s="4">
        <v>3.681</v>
      </c>
      <c r="I131" s="4">
        <f>3</f>
        <v>3</v>
      </c>
      <c r="J131" s="4">
        <f>CEILING(G131/Assumptions!$H$4,1)</f>
        <v>5</v>
      </c>
      <c r="K131" s="4" t="s">
        <v>424</v>
      </c>
      <c r="L131" s="4">
        <v>13442</v>
      </c>
      <c r="M131" s="4" t="s">
        <v>857</v>
      </c>
      <c r="N131" s="4" t="s">
        <v>425</v>
      </c>
      <c r="O131" s="4">
        <v>13</v>
      </c>
      <c r="P131" s="4" t="s">
        <v>421</v>
      </c>
      <c r="Q131" s="4">
        <v>1</v>
      </c>
      <c r="R131" s="4" t="s">
        <v>29</v>
      </c>
      <c r="S131" s="4" t="str">
        <f>IF(AL131="Group 3: Requires transformer upgrade",CONCATENATE(K131, " transformer upgrade"), IF(AND(AL131="Group 4: Requires multiple FLISR ties",U131&lt;=Assumptions!H$39),CONCATENATE(K131, " transformer upgrade"), "No transformer upgrade"))</f>
        <v>No transformer upgrade</v>
      </c>
      <c r="T131" s="4">
        <v>28</v>
      </c>
      <c r="U131" s="4">
        <v>7.5787052865691216</v>
      </c>
      <c r="V131" s="4">
        <v>0</v>
      </c>
      <c r="W131" s="4">
        <v>0</v>
      </c>
      <c r="X131" s="28">
        <v>1.1072402939164816</v>
      </c>
      <c r="Y131" s="4" t="s">
        <v>137</v>
      </c>
      <c r="Z131" s="4">
        <v>597.90975871490002</v>
      </c>
      <c r="AA131" s="28">
        <v>1.1067268247203705</v>
      </c>
      <c r="AB131" s="4" t="s">
        <v>137</v>
      </c>
      <c r="AC131" s="4">
        <f t="shared" si="9"/>
        <v>13.663713741191323</v>
      </c>
      <c r="AD131" s="4">
        <v>597.63248534900004</v>
      </c>
      <c r="AE131" s="4">
        <v>540</v>
      </c>
      <c r="AF131" s="28">
        <v>1.1067268247203705</v>
      </c>
      <c r="AG131" s="4">
        <v>0.60170454545454544</v>
      </c>
      <c r="AH131" s="4" t="s">
        <v>138</v>
      </c>
      <c r="AI131" s="4">
        <v>0.60170454545454544</v>
      </c>
      <c r="AJ131" s="4">
        <f>IF(AI131&lt;&gt;0,COUNTIF(Capacitors!A:A,L131),0)</f>
        <v>1</v>
      </c>
      <c r="AK131" s="4">
        <v>0</v>
      </c>
      <c r="AL131" s="4" t="s">
        <v>139</v>
      </c>
      <c r="AM131" s="29">
        <f>Assumptions!H$11+Assumptions!H$12+Assumptions!H$13</f>
        <v>228000</v>
      </c>
      <c r="AN131" s="29">
        <f>IFERROR(IF(C131="RelayElectromechanical",Assumptions!H$10,0),Assumptions!H$10)+IFERROR(IF(M131="RelayElectromechanical",Assumptions!H$10,0),Assumptions!H$10)</f>
        <v>0</v>
      </c>
      <c r="AO131" s="30">
        <f>J131*Assumptions!$H$5</f>
        <v>380000</v>
      </c>
      <c r="AP131" s="30">
        <f>(AI131*5280*Assumptions!$H$6)+(AK131*5280*Assumptions!$H$7)+(AJ131*Assumptions!H$22)</f>
        <v>183570.22899999999</v>
      </c>
      <c r="AQ131" s="29">
        <f t="shared" si="10"/>
        <v>0</v>
      </c>
      <c r="AR131" s="29">
        <f>IF(AL131="Group 4: Requires multiple FLISR ties", Assumptions!$H$9,0)</f>
        <v>445660.98560000001</v>
      </c>
      <c r="AS131" s="36"/>
      <c r="AT131" s="36"/>
      <c r="AU131" s="30">
        <f t="shared" si="11"/>
        <v>1237231.2146000001</v>
      </c>
      <c r="AV131" s="31"/>
      <c r="AW131" s="32"/>
    </row>
    <row r="132" spans="1:49" x14ac:dyDescent="0.25">
      <c r="A132" s="4" t="s">
        <v>445</v>
      </c>
      <c r="B132" s="4">
        <v>13152</v>
      </c>
      <c r="C132" s="4" t="s">
        <v>857</v>
      </c>
      <c r="D132" s="4" t="s">
        <v>446</v>
      </c>
      <c r="E132" s="4">
        <v>1042</v>
      </c>
      <c r="F132" s="4">
        <v>311</v>
      </c>
      <c r="G132" s="4">
        <f t="shared" si="8"/>
        <v>731</v>
      </c>
      <c r="H132" s="4">
        <v>3.4134000000000002</v>
      </c>
      <c r="I132" s="4">
        <f>3</f>
        <v>3</v>
      </c>
      <c r="J132" s="4">
        <f>CEILING(G132/Assumptions!$H$4,1)</f>
        <v>3</v>
      </c>
      <c r="K132" s="4" t="s">
        <v>424</v>
      </c>
      <c r="L132" s="4">
        <v>13444</v>
      </c>
      <c r="M132" s="4" t="s">
        <v>857</v>
      </c>
      <c r="N132" s="4" t="s">
        <v>447</v>
      </c>
      <c r="O132" s="4">
        <v>149</v>
      </c>
      <c r="P132" s="4" t="s">
        <v>421</v>
      </c>
      <c r="Q132" s="4">
        <v>1</v>
      </c>
      <c r="R132" s="4" t="s">
        <v>29</v>
      </c>
      <c r="S132" s="4" t="str">
        <f>IF(AL132="Group 3: Requires transformer upgrade",CONCATENATE(K132, " transformer upgrade"), IF(AND(AL132="Group 4: Requires multiple FLISR ties",U132&lt;=Assumptions!H$39),CONCATENATE(K132, " transformer upgrade"), "No transformer upgrade"))</f>
        <v>No transformer upgrade</v>
      </c>
      <c r="T132" s="4">
        <v>28</v>
      </c>
      <c r="U132" s="4">
        <v>7.5787052865691216</v>
      </c>
      <c r="V132" s="4">
        <v>0</v>
      </c>
      <c r="W132" s="4">
        <v>0</v>
      </c>
      <c r="X132" s="28">
        <v>1.1852944008139394</v>
      </c>
      <c r="Y132" s="4" t="s">
        <v>141</v>
      </c>
      <c r="Z132" s="4">
        <v>195.5735761343</v>
      </c>
      <c r="AA132" s="28">
        <v>0.86583181446271928</v>
      </c>
      <c r="AB132" s="4" t="s">
        <v>151</v>
      </c>
      <c r="AC132" s="4">
        <f t="shared" si="9"/>
        <v>4.5133908614341438</v>
      </c>
      <c r="AD132" s="4">
        <v>197.4096536975</v>
      </c>
      <c r="AE132" s="4">
        <v>228</v>
      </c>
      <c r="AF132" s="4">
        <v>0.86583181446271928</v>
      </c>
      <c r="AG132" s="4">
        <v>0.48181818181818181</v>
      </c>
      <c r="AH132" s="4" t="s">
        <v>146</v>
      </c>
      <c r="AI132" s="4">
        <v>0</v>
      </c>
      <c r="AJ132" s="4">
        <f>IF(AI132&lt;&gt;0,COUNTIF(Capacitors!A:A,L132),0)</f>
        <v>0</v>
      </c>
      <c r="AK132" s="4">
        <v>0.48181818181818181</v>
      </c>
      <c r="AL132" s="4" t="s">
        <v>149</v>
      </c>
      <c r="AM132" s="29">
        <f>Assumptions!H$11+Assumptions!H$12+Assumptions!H$13</f>
        <v>228000</v>
      </c>
      <c r="AN132" s="29">
        <f>IFERROR(IF(C132="RelayElectromechanical",Assumptions!H$10,0),Assumptions!H$10)+IFERROR(IF(M132="RelayElectromechanical",Assumptions!H$10,0),Assumptions!H$10)</f>
        <v>0</v>
      </c>
      <c r="AO132" s="30">
        <f>J132*Assumptions!$H$5</f>
        <v>228000</v>
      </c>
      <c r="AP132" s="30">
        <f>(AI132*5280*Assumptions!$H$6)+(AK132*5280*Assumptions!$H$7)+(AJ132*Assumptions!H$22)</f>
        <v>155513.56363636363</v>
      </c>
      <c r="AQ132" s="29">
        <f t="shared" si="10"/>
        <v>0</v>
      </c>
      <c r="AR132" s="29">
        <f>IF(AL132="Group 4: Requires multiple FLISR ties", Assumptions!$H$9,0)</f>
        <v>0</v>
      </c>
      <c r="AS132" s="36"/>
      <c r="AT132" s="36"/>
      <c r="AU132" s="30">
        <f t="shared" si="11"/>
        <v>611513.5636363636</v>
      </c>
      <c r="AV132" s="31"/>
      <c r="AW132" s="32"/>
    </row>
    <row r="133" spans="1:49" x14ac:dyDescent="0.25">
      <c r="A133" s="4" t="s">
        <v>740</v>
      </c>
      <c r="B133" s="4">
        <v>13448</v>
      </c>
      <c r="C133" s="4" t="s">
        <v>857</v>
      </c>
      <c r="D133" s="4" t="s">
        <v>741</v>
      </c>
      <c r="E133" s="4">
        <v>602</v>
      </c>
      <c r="F133" s="4">
        <v>383</v>
      </c>
      <c r="G133" s="4">
        <f t="shared" si="8"/>
        <v>219</v>
      </c>
      <c r="H133" s="4">
        <v>0.52979999999999983</v>
      </c>
      <c r="I133" s="4">
        <f>3</f>
        <v>3</v>
      </c>
      <c r="J133" s="4">
        <f>CEILING(G133/Assumptions!$H$4,1)</f>
        <v>1</v>
      </c>
      <c r="K133" s="4" t="s">
        <v>740</v>
      </c>
      <c r="L133" s="4">
        <v>13449</v>
      </c>
      <c r="M133" s="4" t="s">
        <v>857</v>
      </c>
      <c r="N133" s="4" t="s">
        <v>742</v>
      </c>
      <c r="O133" s="4">
        <v>285</v>
      </c>
      <c r="P133" s="4" t="s">
        <v>496</v>
      </c>
      <c r="Q133" s="4">
        <v>2</v>
      </c>
      <c r="R133" s="4" t="s">
        <v>29</v>
      </c>
      <c r="S133" s="4" t="str">
        <f>IF(AL133="Group 3: Requires transformer upgrade",CONCATENATE(K133, " transformer upgrade"), IF(AND(AL133="Group 4: Requires multiple FLISR ties",U133&lt;=Assumptions!H$39),CONCATENATE(K133, " transformer upgrade"), "No transformer upgrade"))</f>
        <v>No transformer upgrade</v>
      </c>
      <c r="T133" s="4">
        <v>37.299999999999997</v>
      </c>
      <c r="U133" s="4">
        <v>19.644954271708173</v>
      </c>
      <c r="V133" s="4">
        <v>0</v>
      </c>
      <c r="W133" s="4">
        <v>0</v>
      </c>
      <c r="X133" s="28">
        <v>0.44081517637254997</v>
      </c>
      <c r="Y133" s="4" t="s">
        <v>142</v>
      </c>
      <c r="Z133" s="4">
        <v>88.163035274509994</v>
      </c>
      <c r="AA133" s="28">
        <v>0.44081517637254997</v>
      </c>
      <c r="AB133" s="4" t="s">
        <v>142</v>
      </c>
      <c r="AC133" s="4">
        <f t="shared" si="9"/>
        <v>2.0156777050731876</v>
      </c>
      <c r="AD133" s="4">
        <v>88.163035274509994</v>
      </c>
      <c r="AE133" s="4">
        <v>200</v>
      </c>
      <c r="AF133" s="4">
        <v>0.44081517637254997</v>
      </c>
      <c r="AG133" s="4">
        <v>0</v>
      </c>
      <c r="AH133" s="4" t="s">
        <v>138</v>
      </c>
      <c r="AI133" s="4">
        <v>0</v>
      </c>
      <c r="AJ133" s="4">
        <f>IF(AI133&lt;&gt;0,COUNTIF(Capacitors!A:A,L133),0)</f>
        <v>0</v>
      </c>
      <c r="AK133" s="4">
        <v>0</v>
      </c>
      <c r="AL133" s="4" t="s">
        <v>856</v>
      </c>
      <c r="AM133" s="29">
        <f>Assumptions!H$11+Assumptions!H$12+Assumptions!H$13</f>
        <v>228000</v>
      </c>
      <c r="AN133" s="29">
        <f>IFERROR(IF(C133="RelayElectromechanical",Assumptions!H$10,0),Assumptions!H$10)+IFERROR(IF(M133="RelayElectromechanical",Assumptions!H$10,0),Assumptions!H$10)</f>
        <v>0</v>
      </c>
      <c r="AO133" s="30">
        <f>J133*Assumptions!$H$5</f>
        <v>76000</v>
      </c>
      <c r="AP133" s="30">
        <f>(AI133*5280*Assumptions!$H$6)+(AK133*5280*Assumptions!$H$7)+(AJ133*Assumptions!H$22)</f>
        <v>0</v>
      </c>
      <c r="AQ133" s="29">
        <f t="shared" si="10"/>
        <v>0</v>
      </c>
      <c r="AR133" s="29">
        <f>IF(AL133="Group 4: Requires multiple FLISR ties", Assumptions!$H$9,0)</f>
        <v>0</v>
      </c>
      <c r="AS133" s="36"/>
      <c r="AT133" s="36"/>
      <c r="AU133" s="30">
        <f t="shared" si="11"/>
        <v>304000</v>
      </c>
      <c r="AV133" s="31"/>
      <c r="AW133" s="32"/>
    </row>
    <row r="134" spans="1:49" x14ac:dyDescent="0.25">
      <c r="A134" s="4" t="s">
        <v>203</v>
      </c>
      <c r="B134" s="4">
        <v>13456</v>
      </c>
      <c r="C134" s="4" t="s">
        <v>857</v>
      </c>
      <c r="D134" s="4" t="s">
        <v>247</v>
      </c>
      <c r="E134" s="4">
        <v>1014</v>
      </c>
      <c r="F134" s="4">
        <v>247</v>
      </c>
      <c r="G134" s="4">
        <f t="shared" si="8"/>
        <v>767</v>
      </c>
      <c r="H134" s="4">
        <v>2.5194000000000001</v>
      </c>
      <c r="I134" s="4">
        <f>3</f>
        <v>3</v>
      </c>
      <c r="J134" s="4">
        <f>CEILING(G134/Assumptions!$H$4,1)</f>
        <v>3</v>
      </c>
      <c r="K134" s="4" t="s">
        <v>203</v>
      </c>
      <c r="L134" s="4">
        <v>13454</v>
      </c>
      <c r="M134" s="4" t="s">
        <v>857</v>
      </c>
      <c r="N134" s="4" t="s">
        <v>248</v>
      </c>
      <c r="O134" s="4">
        <v>162</v>
      </c>
      <c r="P134" s="4" t="s">
        <v>177</v>
      </c>
      <c r="Q134" s="4">
        <v>1</v>
      </c>
      <c r="R134" s="4" t="s">
        <v>29</v>
      </c>
      <c r="S134" s="4" t="str">
        <f>IF(AL134="Group 3: Requires transformer upgrade",CONCATENATE(K134, " transformer upgrade"), IF(AND(AL134="Group 4: Requires multiple FLISR ties",U134&lt;=Assumptions!H$39),CONCATENATE(K134, " transformer upgrade"), "No transformer upgrade"))</f>
        <v>No transformer upgrade</v>
      </c>
      <c r="T134" s="4">
        <v>28</v>
      </c>
      <c r="U134" s="4">
        <v>2.7363069208003523</v>
      </c>
      <c r="V134" s="4">
        <v>0</v>
      </c>
      <c r="W134" s="4">
        <v>0</v>
      </c>
      <c r="X134" s="28">
        <v>0.87138460179222221</v>
      </c>
      <c r="Y134" s="4" t="s">
        <v>137</v>
      </c>
      <c r="Z134" s="4">
        <v>470.54768496780002</v>
      </c>
      <c r="AA134" s="28">
        <v>0.87138460175462962</v>
      </c>
      <c r="AB134" s="4" t="s">
        <v>137</v>
      </c>
      <c r="AC134" s="4">
        <f t="shared" si="9"/>
        <v>10.758164969811375</v>
      </c>
      <c r="AD134" s="4">
        <v>470.54768494749999</v>
      </c>
      <c r="AE134" s="4">
        <v>540</v>
      </c>
      <c r="AF134" s="4">
        <v>0.87138460175462962</v>
      </c>
      <c r="AG134" s="4">
        <v>0</v>
      </c>
      <c r="AH134" s="4" t="s">
        <v>138</v>
      </c>
      <c r="AI134" s="4">
        <v>0</v>
      </c>
      <c r="AJ134" s="4">
        <f>IF(AI134&lt;&gt;0,COUNTIF(Capacitors!A:A,L134),0)</f>
        <v>0</v>
      </c>
      <c r="AK134" s="4">
        <v>0</v>
      </c>
      <c r="AL134" s="4" t="s">
        <v>856</v>
      </c>
      <c r="AM134" s="29">
        <f>Assumptions!H$11+Assumptions!H$12+Assumptions!H$13</f>
        <v>228000</v>
      </c>
      <c r="AN134" s="29">
        <f>IFERROR(IF(C134="RelayElectromechanical",Assumptions!H$10,0),Assumptions!H$10)+IFERROR(IF(M134="RelayElectromechanical",Assumptions!H$10,0),Assumptions!H$10)</f>
        <v>0</v>
      </c>
      <c r="AO134" s="30">
        <f>J134*Assumptions!$H$5</f>
        <v>228000</v>
      </c>
      <c r="AP134" s="30">
        <f>(AI134*5280*Assumptions!$H$6)+(AK134*5280*Assumptions!$H$7)+(AJ134*Assumptions!H$22)</f>
        <v>0</v>
      </c>
      <c r="AQ134" s="29">
        <f t="shared" si="10"/>
        <v>0</v>
      </c>
      <c r="AR134" s="29">
        <f>IF(AL134="Group 4: Requires multiple FLISR ties", Assumptions!$H$9,0)</f>
        <v>0</v>
      </c>
      <c r="AS134" s="36"/>
      <c r="AT134" s="36"/>
      <c r="AU134" s="30">
        <f t="shared" si="11"/>
        <v>456000</v>
      </c>
      <c r="AV134" s="31"/>
      <c r="AW134" s="32"/>
    </row>
    <row r="135" spans="1:49" x14ac:dyDescent="0.25">
      <c r="A135" s="4" t="s">
        <v>203</v>
      </c>
      <c r="B135" s="4">
        <v>13455</v>
      </c>
      <c r="C135" s="4" t="s">
        <v>857</v>
      </c>
      <c r="D135" s="4" t="s">
        <v>204</v>
      </c>
      <c r="E135" s="4">
        <v>1048</v>
      </c>
      <c r="F135" s="4">
        <v>301</v>
      </c>
      <c r="G135" s="4">
        <f t="shared" si="8"/>
        <v>747</v>
      </c>
      <c r="H135" s="4">
        <v>2.1966000000000001</v>
      </c>
      <c r="I135" s="4">
        <f>3</f>
        <v>3</v>
      </c>
      <c r="J135" s="4">
        <f>CEILING(G135/Assumptions!$H$4,1)</f>
        <v>3</v>
      </c>
      <c r="K135" s="4" t="s">
        <v>205</v>
      </c>
      <c r="L135" s="4">
        <v>13457</v>
      </c>
      <c r="M135" s="4" t="s">
        <v>857</v>
      </c>
      <c r="N135" s="4" t="s">
        <v>206</v>
      </c>
      <c r="O135" s="4">
        <v>94</v>
      </c>
      <c r="P135" s="4" t="s">
        <v>177</v>
      </c>
      <c r="Q135" s="4">
        <v>1</v>
      </c>
      <c r="R135" s="4" t="s">
        <v>29</v>
      </c>
      <c r="S135" s="4" t="str">
        <f>IF(AL135="Group 3: Requires transformer upgrade",CONCATENATE(K135, " transformer upgrade"), IF(AND(AL135="Group 4: Requires multiple FLISR ties",U135&lt;=Assumptions!H$39),CONCATENATE(K135, " transformer upgrade"), "No transformer upgrade"))</f>
        <v>No transformer upgrade</v>
      </c>
      <c r="T135" s="4">
        <v>37.299999999999997</v>
      </c>
      <c r="U135" s="4">
        <v>16.796398232193447</v>
      </c>
      <c r="V135" s="4">
        <v>0</v>
      </c>
      <c r="W135" s="4">
        <v>0</v>
      </c>
      <c r="X135" s="28">
        <v>0.50841820270162752</v>
      </c>
      <c r="Y135" s="4" t="s">
        <v>150</v>
      </c>
      <c r="Z135" s="4">
        <v>281.15526609400001</v>
      </c>
      <c r="AA135" s="28">
        <v>0.50841820264339965</v>
      </c>
      <c r="AB135" s="4" t="s">
        <v>150</v>
      </c>
      <c r="AC135" s="4">
        <f t="shared" si="9"/>
        <v>6.4280727143764977</v>
      </c>
      <c r="AD135" s="4">
        <v>281.15526606179998</v>
      </c>
      <c r="AE135" s="4">
        <v>553</v>
      </c>
      <c r="AF135" s="4">
        <v>0.50841820264339965</v>
      </c>
      <c r="AG135" s="4">
        <v>0</v>
      </c>
      <c r="AH135" s="4" t="s">
        <v>138</v>
      </c>
      <c r="AI135" s="4">
        <v>0</v>
      </c>
      <c r="AJ135" s="4">
        <f>IF(AI135&lt;&gt;0,COUNTIF(Capacitors!A:A,L135),0)</f>
        <v>0</v>
      </c>
      <c r="AK135" s="4">
        <v>0</v>
      </c>
      <c r="AL135" s="4" t="s">
        <v>856</v>
      </c>
      <c r="AM135" s="29">
        <f>Assumptions!H$11+Assumptions!H$12+Assumptions!H$13</f>
        <v>228000</v>
      </c>
      <c r="AN135" s="29">
        <f>IFERROR(IF(C135="RelayElectromechanical",Assumptions!H$10,0),Assumptions!H$10)+IFERROR(IF(M135="RelayElectromechanical",Assumptions!H$10,0),Assumptions!H$10)</f>
        <v>0</v>
      </c>
      <c r="AO135" s="30">
        <f>J135*Assumptions!$H$5</f>
        <v>228000</v>
      </c>
      <c r="AP135" s="30">
        <f>(AI135*5280*Assumptions!$H$6)+(AK135*5280*Assumptions!$H$7)+(AJ135*Assumptions!H$22)</f>
        <v>0</v>
      </c>
      <c r="AQ135" s="29">
        <f t="shared" si="10"/>
        <v>0</v>
      </c>
      <c r="AR135" s="29">
        <f>IF(AL135="Group 4: Requires multiple FLISR ties", Assumptions!$H$9,0)</f>
        <v>0</v>
      </c>
      <c r="AS135" s="36"/>
      <c r="AT135" s="36"/>
      <c r="AU135" s="30">
        <f t="shared" si="11"/>
        <v>456000</v>
      </c>
      <c r="AV135" s="31"/>
      <c r="AW135" s="32"/>
    </row>
    <row r="136" spans="1:49" x14ac:dyDescent="0.25">
      <c r="A136" s="4" t="s">
        <v>207</v>
      </c>
      <c r="B136" s="4">
        <v>13458</v>
      </c>
      <c r="C136" s="4" t="s">
        <v>857</v>
      </c>
      <c r="D136" s="4" t="s">
        <v>283</v>
      </c>
      <c r="E136" s="4">
        <v>682</v>
      </c>
      <c r="F136" s="4">
        <v>328</v>
      </c>
      <c r="G136" s="4">
        <f t="shared" si="8"/>
        <v>354</v>
      </c>
      <c r="H136" s="4">
        <v>1.8239000000000001</v>
      </c>
      <c r="I136" s="4">
        <f>3</f>
        <v>3</v>
      </c>
      <c r="J136" s="4">
        <f>CEILING(G136/Assumptions!$H$4,1)</f>
        <v>2</v>
      </c>
      <c r="K136" s="4" t="s">
        <v>207</v>
      </c>
      <c r="L136" s="4">
        <v>13460</v>
      </c>
      <c r="M136" s="4" t="s">
        <v>857</v>
      </c>
      <c r="N136" s="4" t="s">
        <v>284</v>
      </c>
      <c r="O136" s="4">
        <v>262</v>
      </c>
      <c r="P136" s="4" t="s">
        <v>177</v>
      </c>
      <c r="Q136" s="4">
        <v>1</v>
      </c>
      <c r="R136" s="4" t="s">
        <v>29</v>
      </c>
      <c r="S136" s="4" t="str">
        <f>IF(AL136="Group 3: Requires transformer upgrade",CONCATENATE(K136, " transformer upgrade"), IF(AND(AL136="Group 4: Requires multiple FLISR ties",U136&lt;=Assumptions!H$39),CONCATENATE(K136, " transformer upgrade"), "No transformer upgrade"))</f>
        <v>No transformer upgrade</v>
      </c>
      <c r="T136" s="4">
        <v>28</v>
      </c>
      <c r="U136" s="4">
        <v>3.2987384590341264</v>
      </c>
      <c r="V136" s="4">
        <v>0</v>
      </c>
      <c r="W136" s="4">
        <v>0</v>
      </c>
      <c r="X136" s="28">
        <v>1.1285855007232259</v>
      </c>
      <c r="Y136" s="4" t="s">
        <v>143</v>
      </c>
      <c r="Z136" s="4">
        <v>349.86150522420002</v>
      </c>
      <c r="AA136" s="28">
        <v>0.82561705946249997</v>
      </c>
      <c r="AB136" s="4" t="s">
        <v>142</v>
      </c>
      <c r="AC136" s="4">
        <f t="shared" si="9"/>
        <v>3.775228233703515</v>
      </c>
      <c r="AD136" s="4">
        <v>165.1234118925</v>
      </c>
      <c r="AE136" s="4">
        <v>200</v>
      </c>
      <c r="AF136" s="4">
        <v>0.82561705946249997</v>
      </c>
      <c r="AG136" s="4">
        <v>0.46193181818181817</v>
      </c>
      <c r="AH136" s="4" t="s">
        <v>146</v>
      </c>
      <c r="AI136" s="4">
        <v>0.46193181818181817</v>
      </c>
      <c r="AJ136" s="4">
        <f>IF(AI136&lt;&gt;0,COUNTIF(Capacitors!A:A,L136),0)</f>
        <v>0</v>
      </c>
      <c r="AK136" s="4">
        <v>0</v>
      </c>
      <c r="AL136" s="4" t="s">
        <v>149</v>
      </c>
      <c r="AM136" s="29">
        <f>Assumptions!H$11+Assumptions!H$12+Assumptions!H$13</f>
        <v>228000</v>
      </c>
      <c r="AN136" s="29">
        <f>IFERROR(IF(C136="RelayElectromechanical",Assumptions!H$10,0),Assumptions!H$10)+IFERROR(IF(M136="RelayElectromechanical",Assumptions!H$10,0),Assumptions!H$10)</f>
        <v>0</v>
      </c>
      <c r="AO136" s="30">
        <f>J136*Assumptions!$H$5</f>
        <v>152000</v>
      </c>
      <c r="AP136" s="30">
        <f>(AI136*5280*Assumptions!$H$6)+(AK136*5280*Assumptions!$H$7)+(AJ136*Assumptions!H$22)</f>
        <v>131406.003</v>
      </c>
      <c r="AQ136" s="29">
        <f t="shared" si="10"/>
        <v>0</v>
      </c>
      <c r="AR136" s="29">
        <f>IF(AL136="Group 4: Requires multiple FLISR ties", Assumptions!$H$9,0)</f>
        <v>0</v>
      </c>
      <c r="AS136" s="36"/>
      <c r="AT136" s="36"/>
      <c r="AU136" s="30">
        <f t="shared" si="11"/>
        <v>511406.00300000003</v>
      </c>
      <c r="AV136" s="31"/>
      <c r="AW136" s="32"/>
    </row>
    <row r="137" spans="1:49" x14ac:dyDescent="0.25">
      <c r="A137" s="4" t="s">
        <v>207</v>
      </c>
      <c r="B137" s="4">
        <v>13459</v>
      </c>
      <c r="C137" s="4" t="s">
        <v>857</v>
      </c>
      <c r="D137" s="4" t="s">
        <v>208</v>
      </c>
      <c r="E137" s="4">
        <v>1180</v>
      </c>
      <c r="F137" s="4">
        <v>363</v>
      </c>
      <c r="G137" s="4">
        <f t="shared" si="8"/>
        <v>817</v>
      </c>
      <c r="H137" s="4">
        <v>3.9048999999999996</v>
      </c>
      <c r="I137" s="4">
        <f>3</f>
        <v>3</v>
      </c>
      <c r="J137" s="4">
        <f>CEILING(G137/Assumptions!$H$4,1)</f>
        <v>3</v>
      </c>
      <c r="K137" s="4" t="s">
        <v>207</v>
      </c>
      <c r="L137" s="4">
        <v>13461</v>
      </c>
      <c r="M137" s="4" t="s">
        <v>857</v>
      </c>
      <c r="N137" s="4" t="s">
        <v>209</v>
      </c>
      <c r="O137" s="4">
        <v>95</v>
      </c>
      <c r="P137" s="4" t="s">
        <v>177</v>
      </c>
      <c r="Q137" s="4">
        <v>1</v>
      </c>
      <c r="R137" s="4" t="s">
        <v>791</v>
      </c>
      <c r="S137" s="4" t="str">
        <f>IF(AL137="Group 3: Requires transformer upgrade",CONCATENATE(K137, " transformer upgrade"), IF(AND(AL137="Group 4: Requires multiple FLISR ties",U137&lt;=Assumptions!H$39),CONCATENATE(K137, " transformer upgrade"), "No transformer upgrade"))</f>
        <v>No transformer upgrade</v>
      </c>
      <c r="T137" s="4">
        <v>28</v>
      </c>
      <c r="U137" s="4">
        <v>3.2987384590341264</v>
      </c>
      <c r="V137" s="4">
        <v>0</v>
      </c>
      <c r="W137" s="4">
        <v>0</v>
      </c>
      <c r="X137" s="28">
        <v>0.97851016117888889</v>
      </c>
      <c r="Y137" s="4" t="s">
        <v>137</v>
      </c>
      <c r="Z137" s="4">
        <v>528.3954870366</v>
      </c>
      <c r="AA137" s="28">
        <v>0.97850977388499993</v>
      </c>
      <c r="AB137" s="4" t="s">
        <v>137</v>
      </c>
      <c r="AC137" s="4">
        <f t="shared" si="9"/>
        <v>12.080738574942034</v>
      </c>
      <c r="AD137" s="4">
        <v>528.39527789789997</v>
      </c>
      <c r="AE137" s="4">
        <v>540</v>
      </c>
      <c r="AF137" s="28">
        <v>0.97850977388499993</v>
      </c>
      <c r="AG137" s="4">
        <v>0</v>
      </c>
      <c r="AH137" s="4" t="s">
        <v>138</v>
      </c>
      <c r="AI137" s="4">
        <v>0</v>
      </c>
      <c r="AJ137" s="4">
        <f>IF(AI137&lt;&gt;0,COUNTIF(Capacitors!A:A,L137),0)</f>
        <v>0</v>
      </c>
      <c r="AK137" s="4">
        <v>0</v>
      </c>
      <c r="AL137" s="4" t="s">
        <v>139</v>
      </c>
      <c r="AM137" s="29">
        <f>Assumptions!H$11+Assumptions!H$12+Assumptions!H$13</f>
        <v>228000</v>
      </c>
      <c r="AN137" s="29">
        <f>IFERROR(IF(C137="RelayElectromechanical",Assumptions!H$10,0),Assumptions!H$10)+IFERROR(IF(M137="RelayElectromechanical",Assumptions!H$10,0),Assumptions!H$10)</f>
        <v>0</v>
      </c>
      <c r="AO137" s="30">
        <f>J137*Assumptions!$H$5</f>
        <v>228000</v>
      </c>
      <c r="AP137" s="30">
        <f>(AI137*5280*Assumptions!$H$6)+(AK137*5280*Assumptions!$H$7)+(AJ137*Assumptions!H$22)</f>
        <v>0</v>
      </c>
      <c r="AQ137" s="29">
        <f t="shared" si="10"/>
        <v>0</v>
      </c>
      <c r="AR137" s="29">
        <f>IF(AL137="Group 4: Requires multiple FLISR ties", Assumptions!$H$9,0)</f>
        <v>445660.98560000001</v>
      </c>
      <c r="AS137" s="36"/>
      <c r="AT137" s="36"/>
      <c r="AU137" s="30">
        <f t="shared" si="11"/>
        <v>901660.98560000001</v>
      </c>
      <c r="AV137" s="31"/>
      <c r="AW137" s="32"/>
    </row>
    <row r="138" spans="1:49" s="26" customFormat="1" x14ac:dyDescent="0.25">
      <c r="A138" s="4" t="s">
        <v>186</v>
      </c>
      <c r="B138" s="4">
        <v>13909</v>
      </c>
      <c r="C138" s="4" t="s">
        <v>857</v>
      </c>
      <c r="D138" s="4" t="s">
        <v>306</v>
      </c>
      <c r="E138" s="4">
        <v>774</v>
      </c>
      <c r="F138" s="4">
        <v>311</v>
      </c>
      <c r="G138" s="4">
        <f t="shared" si="8"/>
        <v>463</v>
      </c>
      <c r="H138" s="4">
        <v>3.3790999999999998</v>
      </c>
      <c r="I138" s="4">
        <f>3</f>
        <v>3</v>
      </c>
      <c r="J138" s="4">
        <f>CEILING(G138/Assumptions!$H$4,1)</f>
        <v>2</v>
      </c>
      <c r="K138" s="4" t="s">
        <v>207</v>
      </c>
      <c r="L138" s="4">
        <v>13461</v>
      </c>
      <c r="M138" s="4" t="s">
        <v>857</v>
      </c>
      <c r="N138" s="4" t="s">
        <v>307</v>
      </c>
      <c r="O138" s="4">
        <v>296</v>
      </c>
      <c r="P138" s="4" t="s">
        <v>177</v>
      </c>
      <c r="Q138" s="4">
        <v>2</v>
      </c>
      <c r="R138" s="4" t="s">
        <v>791</v>
      </c>
      <c r="S138" s="4" t="str">
        <f>IF(AL138="Group 3: Requires transformer upgrade",CONCATENATE(K138, " transformer upgrade"), IF(AND(AL138="Group 4: Requires multiple FLISR ties",U138&lt;=Assumptions!H$39),CONCATENATE(K138, " transformer upgrade"), "No transformer upgrade"))</f>
        <v>No transformer upgrade</v>
      </c>
      <c r="T138" s="4">
        <v>28</v>
      </c>
      <c r="U138" s="4">
        <v>3.2987384590341264</v>
      </c>
      <c r="V138" s="4">
        <v>0</v>
      </c>
      <c r="W138" s="4">
        <v>0</v>
      </c>
      <c r="X138" s="28">
        <v>1.1346585018617072</v>
      </c>
      <c r="Y138" s="4" t="s">
        <v>144</v>
      </c>
      <c r="Z138" s="4">
        <v>465.20998576329998</v>
      </c>
      <c r="AA138" s="28">
        <v>1.0467353734237037</v>
      </c>
      <c r="AB138" s="4" t="s">
        <v>137</v>
      </c>
      <c r="AC138" s="4">
        <f t="shared" si="9"/>
        <v>12.923055794598781</v>
      </c>
      <c r="AD138" s="4">
        <v>565.23710164880004</v>
      </c>
      <c r="AE138" s="4">
        <v>540</v>
      </c>
      <c r="AF138" s="28">
        <v>1.0467353734237037</v>
      </c>
      <c r="AG138" s="4">
        <v>0.40018939393939396</v>
      </c>
      <c r="AH138" s="4" t="s">
        <v>138</v>
      </c>
      <c r="AI138" s="4">
        <v>6.6856060606060599E-2</v>
      </c>
      <c r="AJ138" s="4">
        <f>IF(AI138&lt;&gt;0,COUNTIF(Capacitors!A:A,L138),0)</f>
        <v>0</v>
      </c>
      <c r="AK138" s="4">
        <v>0.33333333333333331</v>
      </c>
      <c r="AL138" s="4" t="s">
        <v>139</v>
      </c>
      <c r="AM138" s="29">
        <f>Assumptions!H$11+Assumptions!H$12+Assumptions!H$13</f>
        <v>228000</v>
      </c>
      <c r="AN138" s="29">
        <f>IFERROR(IF(C138="RelayElectromechanical",Assumptions!H$10,0),Assumptions!H$10)+IFERROR(IF(M138="RelayElectromechanical",Assumptions!H$10,0),Assumptions!H$10)</f>
        <v>0</v>
      </c>
      <c r="AO138" s="30">
        <f>J138*Assumptions!$H$5</f>
        <v>152000</v>
      </c>
      <c r="AP138" s="30">
        <f>(AI138*5280*Assumptions!$H$6)+(AK138*5280*Assumptions!$H$7)+(AJ138*Assumptions!H$22)</f>
        <v>126606.58099999999</v>
      </c>
      <c r="AQ138" s="29">
        <f t="shared" si="10"/>
        <v>0</v>
      </c>
      <c r="AR138" s="29">
        <f>IF(AL138="Group 4: Requires multiple FLISR ties", Assumptions!$H$9,0)</f>
        <v>445660.98560000001</v>
      </c>
      <c r="AS138" s="36"/>
      <c r="AT138" s="36"/>
      <c r="AU138" s="30">
        <f t="shared" si="11"/>
        <v>952267.56660000002</v>
      </c>
      <c r="AV138" s="31"/>
      <c r="AW138" s="32"/>
    </row>
    <row r="139" spans="1:49" s="26" customFormat="1" x14ac:dyDescent="0.25">
      <c r="A139" s="4" t="s">
        <v>83</v>
      </c>
      <c r="B139" s="4">
        <v>13158</v>
      </c>
      <c r="C139" s="4" t="s">
        <v>858</v>
      </c>
      <c r="D139" s="4" t="s">
        <v>105</v>
      </c>
      <c r="E139" s="4">
        <v>1845</v>
      </c>
      <c r="F139" s="4">
        <v>305</v>
      </c>
      <c r="G139" s="4">
        <f t="shared" si="8"/>
        <v>1540</v>
      </c>
      <c r="H139" s="4">
        <v>4.4063999999999997</v>
      </c>
      <c r="I139" s="4">
        <f>3</f>
        <v>3</v>
      </c>
      <c r="J139" s="4">
        <f>CEILING(G139/Assumptions!$H$4,1)</f>
        <v>5</v>
      </c>
      <c r="K139" s="4" t="s">
        <v>106</v>
      </c>
      <c r="L139" s="4">
        <v>13468</v>
      </c>
      <c r="M139" s="4" t="s">
        <v>857</v>
      </c>
      <c r="N139" s="4">
        <v>60011830</v>
      </c>
      <c r="O139" s="4">
        <v>86</v>
      </c>
      <c r="P139" s="4" t="s">
        <v>26</v>
      </c>
      <c r="Q139" s="4">
        <v>1</v>
      </c>
      <c r="R139" s="4" t="s">
        <v>29</v>
      </c>
      <c r="S139" s="4" t="str">
        <f>IF(AL139="Group 3: Requires transformer upgrade",CONCATENATE(K139, " transformer upgrade"), IF(AND(AL139="Group 4: Requires multiple FLISR ties",U139&lt;=Assumptions!H$39),CONCATENATE(K139, " transformer upgrade"), "No transformer upgrade"))</f>
        <v>No transformer upgrade</v>
      </c>
      <c r="T139" s="4">
        <v>28</v>
      </c>
      <c r="U139" s="4">
        <v>6.0766015442130872</v>
      </c>
      <c r="V139" s="4">
        <v>0</v>
      </c>
      <c r="W139" s="4">
        <v>0</v>
      </c>
      <c r="X139" s="28">
        <v>0.81706155246121948</v>
      </c>
      <c r="Y139" s="4" t="s">
        <v>144</v>
      </c>
      <c r="Z139" s="4">
        <v>334.99523650909998</v>
      </c>
      <c r="AA139" s="28">
        <v>0.81706158085707314</v>
      </c>
      <c r="AB139" s="4" t="s">
        <v>144</v>
      </c>
      <c r="AC139" s="4">
        <f t="shared" si="9"/>
        <v>7.6590200292192669</v>
      </c>
      <c r="AD139" s="4">
        <v>334.99524815140001</v>
      </c>
      <c r="AE139" s="4">
        <v>410</v>
      </c>
      <c r="AF139" s="4">
        <v>0.81706158085707314</v>
      </c>
      <c r="AG139" s="4">
        <v>0</v>
      </c>
      <c r="AH139" s="4" t="s">
        <v>138</v>
      </c>
      <c r="AI139" s="4">
        <v>0</v>
      </c>
      <c r="AJ139" s="4">
        <f>IF(AI139&lt;&gt;0,COUNTIF(Capacitors!A:A,L139),0)</f>
        <v>0</v>
      </c>
      <c r="AK139" s="4">
        <v>0</v>
      </c>
      <c r="AL139" s="4" t="s">
        <v>856</v>
      </c>
      <c r="AM139" s="29">
        <f>Assumptions!H$11+Assumptions!H$12+Assumptions!H$13</f>
        <v>228000</v>
      </c>
      <c r="AN139" s="29">
        <f>IFERROR(IF(C139="RelayElectromechanical",Assumptions!H$10,0),Assumptions!H$10)+IFERROR(IF(M139="RelayElectromechanical",Assumptions!H$10,0),Assumptions!H$10)</f>
        <v>120000</v>
      </c>
      <c r="AO139" s="30">
        <f>J139*Assumptions!$H$5</f>
        <v>380000</v>
      </c>
      <c r="AP139" s="30">
        <f>(AI139*5280*Assumptions!$H$6)+(AK139*5280*Assumptions!$H$7)+(AJ139*Assumptions!H$22)</f>
        <v>0</v>
      </c>
      <c r="AQ139" s="29">
        <f t="shared" si="10"/>
        <v>0</v>
      </c>
      <c r="AR139" s="29">
        <f>IF(AL139="Group 4: Requires multiple FLISR ties", Assumptions!$H$9,0)</f>
        <v>0</v>
      </c>
      <c r="AS139" s="36"/>
      <c r="AT139" s="36"/>
      <c r="AU139" s="30">
        <f t="shared" si="11"/>
        <v>728000</v>
      </c>
      <c r="AV139" s="31"/>
      <c r="AW139" s="32"/>
    </row>
    <row r="140" spans="1:49" s="26" customFormat="1" x14ac:dyDescent="0.25">
      <c r="A140" s="4" t="s">
        <v>88</v>
      </c>
      <c r="B140" s="4">
        <v>13205</v>
      </c>
      <c r="C140" s="4" t="s">
        <v>858</v>
      </c>
      <c r="D140" s="4" t="s">
        <v>133</v>
      </c>
      <c r="E140" s="4">
        <v>842</v>
      </c>
      <c r="F140" s="4">
        <v>301</v>
      </c>
      <c r="G140" s="4">
        <f t="shared" si="8"/>
        <v>541</v>
      </c>
      <c r="H140" s="4">
        <v>1.5727</v>
      </c>
      <c r="I140" s="4">
        <f>3</f>
        <v>3</v>
      </c>
      <c r="J140" s="4">
        <f>CEILING(G140/Assumptions!$H$4,1)</f>
        <v>2</v>
      </c>
      <c r="K140" s="4" t="s">
        <v>106</v>
      </c>
      <c r="L140" s="4">
        <v>13468</v>
      </c>
      <c r="M140" s="4" t="s">
        <v>857</v>
      </c>
      <c r="N140" s="4">
        <v>93522354</v>
      </c>
      <c r="O140" s="4">
        <v>250</v>
      </c>
      <c r="P140" s="4" t="s">
        <v>26</v>
      </c>
      <c r="Q140" s="4">
        <v>2</v>
      </c>
      <c r="R140" s="4" t="s">
        <v>29</v>
      </c>
      <c r="S140" s="4" t="str">
        <f>IF(AL140="Group 3: Requires transformer upgrade",CONCATENATE(K140, " transformer upgrade"), IF(AND(AL140="Group 4: Requires multiple FLISR ties",U140&lt;=Assumptions!H$39),CONCATENATE(K140, " transformer upgrade"), "No transformer upgrade"))</f>
        <v>No transformer upgrade</v>
      </c>
      <c r="T140" s="4">
        <v>28</v>
      </c>
      <c r="U140" s="4">
        <v>6.0766015442130872</v>
      </c>
      <c r="V140" s="4">
        <v>0</v>
      </c>
      <c r="W140" s="4">
        <v>0</v>
      </c>
      <c r="X140" s="28">
        <v>0.50103532284097563</v>
      </c>
      <c r="Y140" s="4" t="s">
        <v>144</v>
      </c>
      <c r="Z140" s="4">
        <v>205.42448236480001</v>
      </c>
      <c r="AA140" s="28">
        <v>0.50103532371170734</v>
      </c>
      <c r="AB140" s="4" t="s">
        <v>144</v>
      </c>
      <c r="AC140" s="4">
        <f t="shared" si="9"/>
        <v>4.6966344637438047</v>
      </c>
      <c r="AD140" s="4">
        <v>205.42448272179999</v>
      </c>
      <c r="AE140" s="4">
        <v>410</v>
      </c>
      <c r="AF140" s="4">
        <v>0.50103532371170734</v>
      </c>
      <c r="AG140" s="4">
        <v>0</v>
      </c>
      <c r="AH140" s="4" t="s">
        <v>138</v>
      </c>
      <c r="AI140" s="4">
        <v>0</v>
      </c>
      <c r="AJ140" s="4">
        <f>IF(AI140&lt;&gt;0,COUNTIF(Capacitors!A:A,L140),0)</f>
        <v>0</v>
      </c>
      <c r="AK140" s="4">
        <v>0</v>
      </c>
      <c r="AL140" s="4" t="s">
        <v>856</v>
      </c>
      <c r="AM140" s="29">
        <f>Assumptions!H$11+Assumptions!H$12+Assumptions!H$13</f>
        <v>228000</v>
      </c>
      <c r="AN140" s="29">
        <f>IFERROR(IF(C140="RelayElectromechanical",Assumptions!H$10,0),Assumptions!H$10)+IFERROR(IF(M140="RelayElectromechanical",Assumptions!H$10,0),Assumptions!H$10)</f>
        <v>120000</v>
      </c>
      <c r="AO140" s="30">
        <f>J140*Assumptions!$H$5</f>
        <v>152000</v>
      </c>
      <c r="AP140" s="30">
        <f>(AI140*5280*Assumptions!$H$6)+(AK140*5280*Assumptions!$H$7)+(AJ140*Assumptions!H$22)</f>
        <v>0</v>
      </c>
      <c r="AQ140" s="29">
        <f t="shared" si="10"/>
        <v>0</v>
      </c>
      <c r="AR140" s="29">
        <f>IF(AL140="Group 4: Requires multiple FLISR ties", Assumptions!$H$9,0)</f>
        <v>0</v>
      </c>
      <c r="AS140" s="36"/>
      <c r="AT140" s="36"/>
      <c r="AU140" s="30">
        <f t="shared" si="11"/>
        <v>500000</v>
      </c>
      <c r="AV140" s="31"/>
      <c r="AW140" s="32"/>
    </row>
    <row r="141" spans="1:49" s="26" customFormat="1" x14ac:dyDescent="0.25">
      <c r="A141" s="4" t="s">
        <v>460</v>
      </c>
      <c r="B141" s="4">
        <v>13031</v>
      </c>
      <c r="C141" s="4" t="s">
        <v>858</v>
      </c>
      <c r="D141" s="4" t="s">
        <v>461</v>
      </c>
      <c r="E141" s="4">
        <v>856</v>
      </c>
      <c r="F141" s="4">
        <v>386</v>
      </c>
      <c r="G141" s="4">
        <f t="shared" si="8"/>
        <v>470</v>
      </c>
      <c r="H141" s="4">
        <v>1.7724000000000002</v>
      </c>
      <c r="I141" s="4">
        <f>3</f>
        <v>3</v>
      </c>
      <c r="J141" s="4">
        <f>CEILING(G141/Assumptions!$H$4,1)</f>
        <v>2</v>
      </c>
      <c r="K141" s="4" t="s">
        <v>462</v>
      </c>
      <c r="L141" s="4">
        <v>13473</v>
      </c>
      <c r="M141" s="4" t="s">
        <v>858</v>
      </c>
      <c r="N141" s="4" t="s">
        <v>463</v>
      </c>
      <c r="O141" s="4">
        <v>135</v>
      </c>
      <c r="P141" s="4" t="s">
        <v>421</v>
      </c>
      <c r="Q141" s="4">
        <v>1</v>
      </c>
      <c r="R141" s="4" t="s">
        <v>29</v>
      </c>
      <c r="S141" s="4" t="str">
        <f>IF(AL141="Group 3: Requires transformer upgrade",CONCATENATE(K141, " transformer upgrade"), IF(AND(AL141="Group 4: Requires multiple FLISR ties",U141&lt;=Assumptions!H$39),CONCATENATE(K141, " transformer upgrade"), "No transformer upgrade"))</f>
        <v>No transformer upgrade</v>
      </c>
      <c r="T141" s="4">
        <v>37.299999999999997</v>
      </c>
      <c r="U141" s="4">
        <v>6.1151077379159737</v>
      </c>
      <c r="V141" s="4">
        <v>0</v>
      </c>
      <c r="W141" s="4">
        <v>0</v>
      </c>
      <c r="X141" s="28">
        <v>0.59674757045592597</v>
      </c>
      <c r="Y141" s="4" t="s">
        <v>137</v>
      </c>
      <c r="Z141" s="4">
        <v>322.24368804620002</v>
      </c>
      <c r="AA141" s="28">
        <v>0.59674756748092594</v>
      </c>
      <c r="AB141" s="4" t="s">
        <v>137</v>
      </c>
      <c r="AC141" s="4">
        <f t="shared" si="9"/>
        <v>7.3674801727804784</v>
      </c>
      <c r="AD141" s="4">
        <v>322.24368643970001</v>
      </c>
      <c r="AE141" s="4">
        <v>540</v>
      </c>
      <c r="AF141" s="4">
        <v>0.59674756748092594</v>
      </c>
      <c r="AG141" s="4">
        <v>0</v>
      </c>
      <c r="AH141" s="4" t="s">
        <v>138</v>
      </c>
      <c r="AI141" s="4">
        <v>0</v>
      </c>
      <c r="AJ141" s="4">
        <f>IF(AI141&lt;&gt;0,COUNTIF(Capacitors!A:A,L141),0)</f>
        <v>0</v>
      </c>
      <c r="AK141" s="4">
        <v>0</v>
      </c>
      <c r="AL141" s="4" t="s">
        <v>856</v>
      </c>
      <c r="AM141" s="29">
        <f>Assumptions!H$11+Assumptions!H$12+Assumptions!H$13</f>
        <v>228000</v>
      </c>
      <c r="AN141" s="29">
        <f>IFERROR(IF(C141="RelayElectromechanical",Assumptions!H$10,0),Assumptions!H$10)+IFERROR(IF(M141="RelayElectromechanical",Assumptions!H$10,0),Assumptions!H$10)</f>
        <v>240000</v>
      </c>
      <c r="AO141" s="30">
        <f>J141*Assumptions!$H$5</f>
        <v>152000</v>
      </c>
      <c r="AP141" s="30">
        <f>(AI141*5280*Assumptions!$H$6)+(AK141*5280*Assumptions!$H$7)+(AJ141*Assumptions!H$22)</f>
        <v>0</v>
      </c>
      <c r="AQ141" s="29">
        <f t="shared" si="10"/>
        <v>0</v>
      </c>
      <c r="AR141" s="29">
        <f>IF(AL141="Group 4: Requires multiple FLISR ties", Assumptions!$H$9,0)</f>
        <v>0</v>
      </c>
      <c r="AS141" s="36"/>
      <c r="AT141" s="36"/>
      <c r="AU141" s="30">
        <f t="shared" si="11"/>
        <v>620000</v>
      </c>
      <c r="AV141" s="31"/>
      <c r="AW141" s="32"/>
    </row>
    <row r="142" spans="1:49" x14ac:dyDescent="0.25">
      <c r="A142" s="4" t="s">
        <v>554</v>
      </c>
      <c r="B142" s="4">
        <v>13193</v>
      </c>
      <c r="C142" s="4" t="s">
        <v>857</v>
      </c>
      <c r="D142" s="4" t="s">
        <v>701</v>
      </c>
      <c r="E142" s="4">
        <v>905</v>
      </c>
      <c r="F142" s="4">
        <v>342</v>
      </c>
      <c r="G142" s="4">
        <f t="shared" si="8"/>
        <v>563</v>
      </c>
      <c r="H142" s="4">
        <v>2.9531999999999998</v>
      </c>
      <c r="I142" s="4">
        <f>3</f>
        <v>3</v>
      </c>
      <c r="J142" s="4">
        <f>CEILING(G142/Assumptions!$H$4,1)</f>
        <v>2</v>
      </c>
      <c r="K142" s="4" t="s">
        <v>552</v>
      </c>
      <c r="L142" s="4">
        <v>13484</v>
      </c>
      <c r="M142" s="4" t="s">
        <v>858</v>
      </c>
      <c r="N142" s="4" t="s">
        <v>702</v>
      </c>
      <c r="O142" s="4">
        <v>142</v>
      </c>
      <c r="P142" s="4" t="s">
        <v>496</v>
      </c>
      <c r="Q142" s="4">
        <v>5</v>
      </c>
      <c r="R142" s="4" t="s">
        <v>29</v>
      </c>
      <c r="S142" s="4" t="str">
        <f>IF(AL142="Group 3: Requires transformer upgrade",CONCATENATE(K142, " transformer upgrade"), IF(AND(AL142="Group 4: Requires multiple FLISR ties",U142&lt;=Assumptions!H$39),CONCATENATE(K142, " transformer upgrade"), "No transformer upgrade"))</f>
        <v>No transformer upgrade</v>
      </c>
      <c r="T142" s="4">
        <v>28</v>
      </c>
      <c r="U142" s="4">
        <v>8.7607260396864248</v>
      </c>
      <c r="V142" s="4">
        <v>0</v>
      </c>
      <c r="W142" s="4">
        <v>0</v>
      </c>
      <c r="X142" s="28">
        <v>0.6863392592592592</v>
      </c>
      <c r="Y142" s="4" t="s">
        <v>137</v>
      </c>
      <c r="Z142" s="4">
        <v>370.6232</v>
      </c>
      <c r="AA142" s="28">
        <v>0.68631817185185184</v>
      </c>
      <c r="AB142" s="4" t="s">
        <v>137</v>
      </c>
      <c r="AC142" s="4">
        <f t="shared" si="9"/>
        <v>8.4733240634434317</v>
      </c>
      <c r="AD142" s="4">
        <v>370.6118128</v>
      </c>
      <c r="AE142" s="4">
        <v>540</v>
      </c>
      <c r="AF142" s="4">
        <v>0.68631817185185184</v>
      </c>
      <c r="AG142" s="4">
        <v>0</v>
      </c>
      <c r="AH142" s="4" t="s">
        <v>138</v>
      </c>
      <c r="AI142" s="4">
        <v>0</v>
      </c>
      <c r="AJ142" s="4">
        <f>IF(AI142&lt;&gt;0,COUNTIF(Capacitors!A:A,L142),0)</f>
        <v>0</v>
      </c>
      <c r="AK142" s="4">
        <v>0</v>
      </c>
      <c r="AL142" s="4" t="s">
        <v>856</v>
      </c>
      <c r="AM142" s="29">
        <f>Assumptions!H$11+Assumptions!H$12+Assumptions!H$13</f>
        <v>228000</v>
      </c>
      <c r="AN142" s="29">
        <f>IFERROR(IF(C142="RelayElectromechanical",Assumptions!H$10,0),Assumptions!H$10)+IFERROR(IF(M142="RelayElectromechanical",Assumptions!H$10,0),Assumptions!H$10)</f>
        <v>120000</v>
      </c>
      <c r="AO142" s="30">
        <f>J142*Assumptions!$H$5</f>
        <v>152000</v>
      </c>
      <c r="AP142" s="30">
        <f>(AI142*5280*Assumptions!$H$6)+(AK142*5280*Assumptions!$H$7)+(AJ142*Assumptions!H$22)</f>
        <v>0</v>
      </c>
      <c r="AQ142" s="29">
        <f t="shared" si="10"/>
        <v>0</v>
      </c>
      <c r="AR142" s="29">
        <f>IF(AL142="Group 4: Requires multiple FLISR ties", Assumptions!$H$9,0)</f>
        <v>0</v>
      </c>
      <c r="AS142" s="36"/>
      <c r="AT142" s="36"/>
      <c r="AU142" s="30">
        <f t="shared" si="11"/>
        <v>500000</v>
      </c>
      <c r="AV142" s="31"/>
      <c r="AW142" s="32"/>
    </row>
    <row r="143" spans="1:49" x14ac:dyDescent="0.25">
      <c r="A143" s="4" t="s">
        <v>396</v>
      </c>
      <c r="B143" s="4">
        <v>13488</v>
      </c>
      <c r="C143" s="4" t="s">
        <v>858</v>
      </c>
      <c r="D143" s="4" t="s">
        <v>402</v>
      </c>
      <c r="E143" s="4">
        <v>2812</v>
      </c>
      <c r="F143" s="4">
        <v>406</v>
      </c>
      <c r="G143" s="4">
        <f t="shared" si="8"/>
        <v>2406</v>
      </c>
      <c r="H143" s="4">
        <v>6.0140999999999991</v>
      </c>
      <c r="I143" s="4">
        <f>3</f>
        <v>3</v>
      </c>
      <c r="J143" s="4">
        <f>CEILING(G143/Assumptions!$H$4,1)</f>
        <v>7</v>
      </c>
      <c r="K143" s="4" t="s">
        <v>396</v>
      </c>
      <c r="L143" s="4">
        <v>13489</v>
      </c>
      <c r="M143" s="4" t="s">
        <v>857</v>
      </c>
      <c r="N143" s="4" t="s">
        <v>403</v>
      </c>
      <c r="O143" s="4">
        <v>7</v>
      </c>
      <c r="P143" s="4" t="s">
        <v>357</v>
      </c>
      <c r="Q143" s="4">
        <v>1</v>
      </c>
      <c r="R143" s="4" t="s">
        <v>29</v>
      </c>
      <c r="S143" s="4" t="str">
        <f>IF(AL143="Group 3: Requires transformer upgrade",CONCATENATE(K143, " transformer upgrade"), IF(AND(AL143="Group 4: Requires multiple FLISR ties",U143&lt;=Assumptions!H$39),CONCATENATE(K143, " transformer upgrade"), "No transformer upgrade"))</f>
        <v>No transformer upgrade</v>
      </c>
      <c r="T143" s="4">
        <v>22.4</v>
      </c>
      <c r="U143" s="4">
        <v>6.4489542833234168</v>
      </c>
      <c r="V143" s="4">
        <v>0</v>
      </c>
      <c r="W143" s="4">
        <v>0</v>
      </c>
      <c r="X143" s="28">
        <v>0.80967913647104794</v>
      </c>
      <c r="Y143" s="4" t="s">
        <v>140</v>
      </c>
      <c r="Z143" s="4">
        <v>455.84935383319998</v>
      </c>
      <c r="AA143" s="28">
        <v>0.80967913625683841</v>
      </c>
      <c r="AB143" s="4" t="s">
        <v>140</v>
      </c>
      <c r="AC143" s="4">
        <f t="shared" si="9"/>
        <v>10.422115984205108</v>
      </c>
      <c r="AD143" s="4">
        <v>455.84935371260002</v>
      </c>
      <c r="AE143" s="4">
        <v>563</v>
      </c>
      <c r="AF143" s="4">
        <v>0.80967913625683841</v>
      </c>
      <c r="AG143" s="4">
        <v>0</v>
      </c>
      <c r="AH143" s="4" t="s">
        <v>138</v>
      </c>
      <c r="AI143" s="4">
        <v>0</v>
      </c>
      <c r="AJ143" s="4">
        <f>IF(AI143&lt;&gt;0,COUNTIF(Capacitors!A:A,L143),0)</f>
        <v>0</v>
      </c>
      <c r="AK143" s="4">
        <v>0</v>
      </c>
      <c r="AL143" s="4" t="s">
        <v>856</v>
      </c>
      <c r="AM143" s="29">
        <f>Assumptions!H$11+Assumptions!H$12+Assumptions!H$13</f>
        <v>228000</v>
      </c>
      <c r="AN143" s="29">
        <f>IFERROR(IF(C143="RelayElectromechanical",Assumptions!H$10,0),Assumptions!H$10)+IFERROR(IF(M143="RelayElectromechanical",Assumptions!H$10,0),Assumptions!H$10)</f>
        <v>120000</v>
      </c>
      <c r="AO143" s="30">
        <f>J143*Assumptions!$H$5</f>
        <v>532000</v>
      </c>
      <c r="AP143" s="30">
        <f>(AI143*5280*Assumptions!$H$6)+(AK143*5280*Assumptions!$H$7)+(AJ143*Assumptions!H$22)</f>
        <v>0</v>
      </c>
      <c r="AQ143" s="29">
        <f t="shared" si="10"/>
        <v>0</v>
      </c>
      <c r="AR143" s="29">
        <f>IF(AL143="Group 4: Requires multiple FLISR ties", Assumptions!$H$9,0)</f>
        <v>0</v>
      </c>
      <c r="AS143" s="36"/>
      <c r="AT143" s="36"/>
      <c r="AU143" s="30">
        <f t="shared" si="11"/>
        <v>880000</v>
      </c>
      <c r="AV143" s="31"/>
      <c r="AW143" s="32"/>
    </row>
    <row r="144" spans="1:49" x14ac:dyDescent="0.25">
      <c r="A144" s="4" t="s">
        <v>537</v>
      </c>
      <c r="B144" s="4">
        <v>13670</v>
      </c>
      <c r="C144" s="4" t="s">
        <v>857</v>
      </c>
      <c r="D144" s="4" t="s">
        <v>730</v>
      </c>
      <c r="E144" s="4">
        <v>625</v>
      </c>
      <c r="F144" s="4">
        <v>236</v>
      </c>
      <c r="G144" s="4">
        <f t="shared" si="8"/>
        <v>389</v>
      </c>
      <c r="H144" s="4">
        <v>1.3214999999999999</v>
      </c>
      <c r="I144" s="4">
        <f>3</f>
        <v>3</v>
      </c>
      <c r="J144" s="4">
        <f>CEILING(G144/Assumptions!$H$4,1)</f>
        <v>2</v>
      </c>
      <c r="K144" s="4" t="s">
        <v>523</v>
      </c>
      <c r="L144" s="4">
        <v>13490</v>
      </c>
      <c r="M144" s="4" t="s">
        <v>858</v>
      </c>
      <c r="N144" s="4" t="s">
        <v>731</v>
      </c>
      <c r="O144" s="4">
        <v>247</v>
      </c>
      <c r="P144" s="4" t="s">
        <v>496</v>
      </c>
      <c r="Q144" s="4">
        <v>3</v>
      </c>
      <c r="R144" s="4" t="s">
        <v>29</v>
      </c>
      <c r="S144" s="4" t="str">
        <f>IF(AL144="Group 3: Requires transformer upgrade",CONCATENATE(K144, " transformer upgrade"), IF(AND(AL144="Group 4: Requires multiple FLISR ties",U144&lt;=Assumptions!H$39),CONCATENATE(K144, " transformer upgrade"), "No transformer upgrade"))</f>
        <v>No transformer upgrade</v>
      </c>
      <c r="T144" s="4">
        <v>28</v>
      </c>
      <c r="U144" s="4">
        <v>6.5247177291473122</v>
      </c>
      <c r="V144" s="4">
        <v>0</v>
      </c>
      <c r="W144" s="4">
        <v>0</v>
      </c>
      <c r="X144" s="28">
        <v>0.52034892276574074</v>
      </c>
      <c r="Y144" s="4" t="s">
        <v>137</v>
      </c>
      <c r="Z144" s="4">
        <v>280.98841829349999</v>
      </c>
      <c r="AA144" s="28">
        <v>0.52034892276574074</v>
      </c>
      <c r="AB144" s="4" t="s">
        <v>137</v>
      </c>
      <c r="AC144" s="4">
        <f t="shared" si="9"/>
        <v>6.4242580620604066</v>
      </c>
      <c r="AD144" s="4">
        <v>280.98841829349999</v>
      </c>
      <c r="AE144" s="4">
        <v>540</v>
      </c>
      <c r="AF144" s="4">
        <v>0.52034892276574074</v>
      </c>
      <c r="AG144" s="4">
        <v>0</v>
      </c>
      <c r="AH144" s="4" t="s">
        <v>138</v>
      </c>
      <c r="AI144" s="4">
        <v>0</v>
      </c>
      <c r="AJ144" s="4">
        <f>IF(AI144&lt;&gt;0,COUNTIF(Capacitors!A:A,L144),0)</f>
        <v>0</v>
      </c>
      <c r="AK144" s="4">
        <v>0</v>
      </c>
      <c r="AL144" s="4" t="s">
        <v>856</v>
      </c>
      <c r="AM144" s="29">
        <f>Assumptions!H$11+Assumptions!H$12+Assumptions!H$13</f>
        <v>228000</v>
      </c>
      <c r="AN144" s="29">
        <f>IFERROR(IF(C144="RelayElectromechanical",Assumptions!H$10,0),Assumptions!H$10)+IFERROR(IF(M144="RelayElectromechanical",Assumptions!H$10,0),Assumptions!H$10)</f>
        <v>120000</v>
      </c>
      <c r="AO144" s="30">
        <f>J144*Assumptions!$H$5</f>
        <v>152000</v>
      </c>
      <c r="AP144" s="30">
        <f>(AI144*5280*Assumptions!$H$6)+(AK144*5280*Assumptions!$H$7)+(AJ144*Assumptions!H$22)</f>
        <v>0</v>
      </c>
      <c r="AQ144" s="29">
        <f t="shared" si="10"/>
        <v>0</v>
      </c>
      <c r="AR144" s="29">
        <f>IF(AL144="Group 4: Requires multiple FLISR ties", Assumptions!$H$9,0)</f>
        <v>0</v>
      </c>
      <c r="AS144" s="36"/>
      <c r="AT144" s="36"/>
      <c r="AU144" s="30">
        <f t="shared" si="11"/>
        <v>500000</v>
      </c>
      <c r="AV144" s="31"/>
      <c r="AW144" s="32"/>
    </row>
    <row r="145" spans="1:49" x14ac:dyDescent="0.25">
      <c r="A145" s="4" t="s">
        <v>508</v>
      </c>
      <c r="B145" s="4">
        <v>13426</v>
      </c>
      <c r="C145" s="4" t="s">
        <v>857</v>
      </c>
      <c r="D145" s="4" t="s">
        <v>522</v>
      </c>
      <c r="E145" s="4">
        <v>1807</v>
      </c>
      <c r="F145" s="4">
        <v>292</v>
      </c>
      <c r="G145" s="4">
        <f t="shared" si="8"/>
        <v>1515</v>
      </c>
      <c r="H145" s="4">
        <v>6.3888999999999996</v>
      </c>
      <c r="I145" s="4">
        <f>3</f>
        <v>3</v>
      </c>
      <c r="J145" s="4">
        <f>CEILING(G145/Assumptions!$H$4,1)</f>
        <v>5</v>
      </c>
      <c r="K145" s="4" t="s">
        <v>523</v>
      </c>
      <c r="L145" s="4">
        <v>13491</v>
      </c>
      <c r="M145" s="4" t="s">
        <v>858</v>
      </c>
      <c r="N145" s="4" t="s">
        <v>524</v>
      </c>
      <c r="O145" s="4">
        <v>108</v>
      </c>
      <c r="P145" s="4" t="s">
        <v>496</v>
      </c>
      <c r="Q145" s="4">
        <v>1</v>
      </c>
      <c r="R145" s="4" t="s">
        <v>29</v>
      </c>
      <c r="S145" s="4" t="str">
        <f>IF(AL145="Group 3: Requires transformer upgrade",CONCATENATE(K145, " transformer upgrade"), IF(AND(AL145="Group 4: Requires multiple FLISR ties",U145&lt;=Assumptions!H$39),CONCATENATE(K145, " transformer upgrade"), "No transformer upgrade"))</f>
        <v>No transformer upgrade</v>
      </c>
      <c r="T145" s="4">
        <v>28</v>
      </c>
      <c r="U145" s="4">
        <v>6.5247177291473122</v>
      </c>
      <c r="V145" s="4">
        <v>0</v>
      </c>
      <c r="W145" s="4">
        <v>0</v>
      </c>
      <c r="X145" s="28">
        <v>1.1022427777777777</v>
      </c>
      <c r="Y145" s="4" t="s">
        <v>137</v>
      </c>
      <c r="Z145" s="4">
        <v>595.21109999999999</v>
      </c>
      <c r="AA145" s="28">
        <v>1.102243077885926</v>
      </c>
      <c r="AB145" s="4" t="s">
        <v>137</v>
      </c>
      <c r="AC145" s="4">
        <f t="shared" si="9"/>
        <v>13.608357142014919</v>
      </c>
      <c r="AD145" s="4">
        <v>595.21126205840005</v>
      </c>
      <c r="AE145" s="4">
        <v>540</v>
      </c>
      <c r="AF145" s="28">
        <v>1.102243077885926</v>
      </c>
      <c r="AG145" s="4">
        <v>0</v>
      </c>
      <c r="AH145" s="4" t="s">
        <v>138</v>
      </c>
      <c r="AI145" s="4">
        <v>0</v>
      </c>
      <c r="AJ145" s="4">
        <f>IF(AI145&lt;&gt;0,COUNTIF(Capacitors!A:A,L145),0)</f>
        <v>0</v>
      </c>
      <c r="AK145" s="4">
        <v>0</v>
      </c>
      <c r="AL145" s="4" t="s">
        <v>139</v>
      </c>
      <c r="AM145" s="29">
        <f>Assumptions!H$11+Assumptions!H$12+Assumptions!H$13</f>
        <v>228000</v>
      </c>
      <c r="AN145" s="29">
        <f>IFERROR(IF(C145="RelayElectromechanical",Assumptions!H$10,0),Assumptions!H$10)+IFERROR(IF(M145="RelayElectromechanical",Assumptions!H$10,0),Assumptions!H$10)</f>
        <v>120000</v>
      </c>
      <c r="AO145" s="30">
        <f>J145*Assumptions!$H$5</f>
        <v>380000</v>
      </c>
      <c r="AP145" s="30">
        <f>(AI145*5280*Assumptions!$H$6)+(AK145*5280*Assumptions!$H$7)+(AJ145*Assumptions!H$22)</f>
        <v>0</v>
      </c>
      <c r="AQ145" s="29">
        <f t="shared" si="10"/>
        <v>0</v>
      </c>
      <c r="AR145" s="29">
        <f>IF(AL145="Group 4: Requires multiple FLISR ties", Assumptions!$H$9,0)</f>
        <v>445660.98560000001</v>
      </c>
      <c r="AS145" s="36"/>
      <c r="AT145" s="36"/>
      <c r="AU145" s="30">
        <f t="shared" si="11"/>
        <v>1173660.9856</v>
      </c>
      <c r="AV145" s="31"/>
      <c r="AW145" s="32"/>
    </row>
    <row r="146" spans="1:49" x14ac:dyDescent="0.25">
      <c r="A146" s="4" t="s">
        <v>515</v>
      </c>
      <c r="B146" s="4">
        <v>13517</v>
      </c>
      <c r="C146" s="4" t="s">
        <v>857</v>
      </c>
      <c r="D146" s="4" t="s">
        <v>707</v>
      </c>
      <c r="E146" s="4">
        <v>1467</v>
      </c>
      <c r="F146" s="4">
        <v>309</v>
      </c>
      <c r="G146" s="4">
        <f t="shared" si="8"/>
        <v>1158</v>
      </c>
      <c r="H146" s="4">
        <v>5.3422999999999998</v>
      </c>
      <c r="I146" s="4">
        <f>3</f>
        <v>3</v>
      </c>
      <c r="J146" s="4">
        <f>CEILING(G146/Assumptions!$H$4,1)</f>
        <v>4</v>
      </c>
      <c r="K146" s="4" t="s">
        <v>523</v>
      </c>
      <c r="L146" s="4">
        <v>13493</v>
      </c>
      <c r="M146" s="4" t="s">
        <v>858</v>
      </c>
      <c r="N146" s="4" t="s">
        <v>664</v>
      </c>
      <c r="O146" s="4">
        <v>114</v>
      </c>
      <c r="P146" s="4" t="s">
        <v>496</v>
      </c>
      <c r="Q146" s="4">
        <v>4</v>
      </c>
      <c r="R146" s="4" t="s">
        <v>29</v>
      </c>
      <c r="S146" s="4" t="str">
        <f>IF(AL146="Group 3: Requires transformer upgrade",CONCATENATE(K146, " transformer upgrade"), IF(AND(AL146="Group 4: Requires multiple FLISR ties",U146&lt;=Assumptions!H$39),CONCATENATE(K146, " transformer upgrade"), "No transformer upgrade"))</f>
        <v>No transformer upgrade</v>
      </c>
      <c r="T146" s="4">
        <v>28</v>
      </c>
      <c r="U146" s="4">
        <v>6.5247177291473122</v>
      </c>
      <c r="V146" s="4">
        <v>0</v>
      </c>
      <c r="W146" s="4">
        <v>0</v>
      </c>
      <c r="X146" s="28">
        <v>0.67637462962962958</v>
      </c>
      <c r="Y146" s="4" t="s">
        <v>137</v>
      </c>
      <c r="Z146" s="4">
        <v>365.2423</v>
      </c>
      <c r="AA146" s="28">
        <v>0.67637360526185186</v>
      </c>
      <c r="AB146" s="4" t="s">
        <v>137</v>
      </c>
      <c r="AC146" s="4">
        <f t="shared" si="9"/>
        <v>8.3505478659835877</v>
      </c>
      <c r="AD146" s="4">
        <v>365.24174684140002</v>
      </c>
      <c r="AE146" s="4">
        <v>540</v>
      </c>
      <c r="AF146" s="4">
        <v>0.67637360526185186</v>
      </c>
      <c r="AG146" s="4">
        <v>0</v>
      </c>
      <c r="AH146" s="4" t="s">
        <v>138</v>
      </c>
      <c r="AI146" s="4">
        <v>0</v>
      </c>
      <c r="AJ146" s="4">
        <f>IF(AI146&lt;&gt;0,COUNTIF(Capacitors!A:A,L146),0)</f>
        <v>0</v>
      </c>
      <c r="AK146" s="4">
        <v>0</v>
      </c>
      <c r="AL146" s="4" t="s">
        <v>856</v>
      </c>
      <c r="AM146" s="29">
        <f>Assumptions!H$11+Assumptions!H$12+Assumptions!H$13</f>
        <v>228000</v>
      </c>
      <c r="AN146" s="29">
        <f>IFERROR(IF(C146="RelayElectromechanical",Assumptions!H$10,0),Assumptions!H$10)+IFERROR(IF(M146="RelayElectromechanical",Assumptions!H$10,0),Assumptions!H$10)</f>
        <v>120000</v>
      </c>
      <c r="AO146" s="30">
        <f>J146*Assumptions!$H$5</f>
        <v>304000</v>
      </c>
      <c r="AP146" s="30">
        <f>(AI146*5280*Assumptions!$H$6)+(AK146*5280*Assumptions!$H$7)+(AJ146*Assumptions!H$22)</f>
        <v>0</v>
      </c>
      <c r="AQ146" s="29">
        <f t="shared" si="10"/>
        <v>0</v>
      </c>
      <c r="AR146" s="29">
        <f>IF(AL146="Group 4: Requires multiple FLISR ties", Assumptions!$H$9,0)</f>
        <v>0</v>
      </c>
      <c r="AS146" s="36"/>
      <c r="AT146" s="36"/>
      <c r="AU146" s="30">
        <f t="shared" si="11"/>
        <v>652000</v>
      </c>
      <c r="AV146" s="31"/>
      <c r="AW146" s="32"/>
    </row>
    <row r="147" spans="1:49" x14ac:dyDescent="0.25">
      <c r="A147" s="4" t="s">
        <v>288</v>
      </c>
      <c r="B147" s="4">
        <v>13172</v>
      </c>
      <c r="C147" s="4" t="s">
        <v>857</v>
      </c>
      <c r="D147" s="4" t="s">
        <v>289</v>
      </c>
      <c r="E147" s="4">
        <v>615</v>
      </c>
      <c r="F147" s="4">
        <v>314</v>
      </c>
      <c r="G147" s="4">
        <f t="shared" si="8"/>
        <v>301</v>
      </c>
      <c r="H147" s="4">
        <v>2.1656999999999997</v>
      </c>
      <c r="I147" s="4">
        <f>3</f>
        <v>3</v>
      </c>
      <c r="J147" s="4">
        <f>CEILING(G147/Assumptions!$H$4,1)</f>
        <v>1</v>
      </c>
      <c r="K147" s="4" t="s">
        <v>288</v>
      </c>
      <c r="L147" s="4">
        <v>13495</v>
      </c>
      <c r="M147" s="4" t="s">
        <v>857</v>
      </c>
      <c r="N147" s="4" t="s">
        <v>290</v>
      </c>
      <c r="O147" s="4">
        <v>268</v>
      </c>
      <c r="P147" s="4" t="s">
        <v>177</v>
      </c>
      <c r="Q147" s="4">
        <v>1</v>
      </c>
      <c r="R147" s="4" t="s">
        <v>29</v>
      </c>
      <c r="S147" s="4" t="str">
        <f>IF(AL147="Group 3: Requires transformer upgrade",CONCATENATE(K147, " transformer upgrade"), IF(AND(AL147="Group 4: Requires multiple FLISR ties",U147&lt;=Assumptions!H$39),CONCATENATE(K147, " transformer upgrade"), "No transformer upgrade"))</f>
        <v>No transformer upgrade</v>
      </c>
      <c r="T147" s="4">
        <v>28</v>
      </c>
      <c r="U147" s="4">
        <v>24.161290436201249</v>
      </c>
      <c r="V147" s="4">
        <v>0</v>
      </c>
      <c r="W147" s="4">
        <v>0</v>
      </c>
      <c r="X147" s="28">
        <v>0.46518438252296296</v>
      </c>
      <c r="Y147" s="4" t="s">
        <v>137</v>
      </c>
      <c r="Z147" s="4">
        <v>251.19956656240001</v>
      </c>
      <c r="AA147" s="28">
        <v>0.46518438251833333</v>
      </c>
      <c r="AB147" s="4" t="s">
        <v>137</v>
      </c>
      <c r="AC147" s="4">
        <f t="shared" si="9"/>
        <v>5.7431934399975528</v>
      </c>
      <c r="AD147" s="4">
        <v>251.19956655990001</v>
      </c>
      <c r="AE147" s="4">
        <v>540</v>
      </c>
      <c r="AF147" s="4">
        <v>0.46518438251833333</v>
      </c>
      <c r="AG147" s="4">
        <v>0</v>
      </c>
      <c r="AH147" s="4" t="s">
        <v>138</v>
      </c>
      <c r="AI147" s="4">
        <v>0</v>
      </c>
      <c r="AJ147" s="4">
        <f>IF(AI147&lt;&gt;0,COUNTIF(Capacitors!A:A,L147),0)</f>
        <v>0</v>
      </c>
      <c r="AK147" s="4">
        <v>0</v>
      </c>
      <c r="AL147" s="4" t="s">
        <v>856</v>
      </c>
      <c r="AM147" s="29">
        <f>Assumptions!H$11+Assumptions!H$12+Assumptions!H$13</f>
        <v>228000</v>
      </c>
      <c r="AN147" s="29">
        <f>IFERROR(IF(C147="RelayElectromechanical",Assumptions!H$10,0),Assumptions!H$10)+IFERROR(IF(M147="RelayElectromechanical",Assumptions!H$10,0),Assumptions!H$10)</f>
        <v>0</v>
      </c>
      <c r="AO147" s="30">
        <f>J147*Assumptions!$H$5</f>
        <v>76000</v>
      </c>
      <c r="AP147" s="30">
        <f>(AI147*5280*Assumptions!$H$6)+(AK147*5280*Assumptions!$H$7)+(AJ147*Assumptions!H$22)</f>
        <v>0</v>
      </c>
      <c r="AQ147" s="29">
        <f t="shared" si="10"/>
        <v>0</v>
      </c>
      <c r="AR147" s="29">
        <f>IF(AL147="Group 4: Requires multiple FLISR ties", Assumptions!$H$9,0)</f>
        <v>0</v>
      </c>
      <c r="AS147" s="36"/>
      <c r="AT147" s="36"/>
      <c r="AU147" s="30">
        <f t="shared" si="11"/>
        <v>304000</v>
      </c>
      <c r="AV147" s="31"/>
      <c r="AW147" s="32"/>
    </row>
    <row r="148" spans="1:49" x14ac:dyDescent="0.25">
      <c r="A148" s="4" t="s">
        <v>665</v>
      </c>
      <c r="B148" s="4">
        <v>13514</v>
      </c>
      <c r="C148" s="4" t="s">
        <v>858</v>
      </c>
      <c r="D148" s="4" t="s">
        <v>708</v>
      </c>
      <c r="E148" s="4">
        <v>630</v>
      </c>
      <c r="F148" s="4">
        <v>378</v>
      </c>
      <c r="G148" s="4">
        <f t="shared" si="8"/>
        <v>252</v>
      </c>
      <c r="H148" s="4">
        <v>1.63</v>
      </c>
      <c r="I148" s="4">
        <f>3</f>
        <v>3</v>
      </c>
      <c r="J148" s="4">
        <f>CEILING(G148/Assumptions!$H$4,1)</f>
        <v>1</v>
      </c>
      <c r="K148" s="4" t="s">
        <v>515</v>
      </c>
      <c r="L148" s="4">
        <v>13512</v>
      </c>
      <c r="M148" s="4" t="s">
        <v>857</v>
      </c>
      <c r="N148" s="4" t="s">
        <v>709</v>
      </c>
      <c r="O148" s="4">
        <v>297</v>
      </c>
      <c r="P148" s="4" t="s">
        <v>496</v>
      </c>
      <c r="Q148" s="4">
        <v>3</v>
      </c>
      <c r="R148" s="4" t="s">
        <v>791</v>
      </c>
      <c r="S148" s="4" t="str">
        <f>IF(AL148="Group 3: Requires transformer upgrade",CONCATENATE(K148, " transformer upgrade"), IF(AND(AL148="Group 4: Requires multiple FLISR ties",U148&lt;=Assumptions!H$39),CONCATENATE(K148, " transformer upgrade"), "No transformer upgrade"))</f>
        <v>GEORG_RD S transformer upgrade</v>
      </c>
      <c r="T148" s="4">
        <v>28</v>
      </c>
      <c r="U148" s="4">
        <v>1.5631450946886503</v>
      </c>
      <c r="V148" s="4">
        <v>0</v>
      </c>
      <c r="W148" s="4">
        <v>0</v>
      </c>
      <c r="X148" s="28">
        <v>0.66908509134314809</v>
      </c>
      <c r="Y148" s="4" t="s">
        <v>137</v>
      </c>
      <c r="Z148" s="4">
        <v>361.30594932529999</v>
      </c>
      <c r="AA148" s="28">
        <v>0.66908509134314809</v>
      </c>
      <c r="AB148" s="4" t="s">
        <v>137</v>
      </c>
      <c r="AC148" s="4">
        <f t="shared" si="9"/>
        <v>8.2605634492698972</v>
      </c>
      <c r="AD148" s="4">
        <v>361.30594932529999</v>
      </c>
      <c r="AE148" s="4">
        <v>540</v>
      </c>
      <c r="AF148" s="4">
        <v>0.66908509134314809</v>
      </c>
      <c r="AG148" s="4">
        <v>0</v>
      </c>
      <c r="AH148" s="4" t="s">
        <v>138</v>
      </c>
      <c r="AI148" s="4">
        <v>0</v>
      </c>
      <c r="AJ148" s="4">
        <f>IF(AI148&lt;&gt;0,COUNTIF(Capacitors!A:A,L148),0)</f>
        <v>0</v>
      </c>
      <c r="AK148" s="4">
        <v>0</v>
      </c>
      <c r="AL148" s="4" t="s">
        <v>145</v>
      </c>
      <c r="AM148" s="29">
        <f>Assumptions!H$11+Assumptions!H$12+Assumptions!H$13</f>
        <v>228000</v>
      </c>
      <c r="AN148" s="29">
        <f>IFERROR(IF(C148="RelayElectromechanical",Assumptions!H$10,0),Assumptions!H$10)+IFERROR(IF(M148="RelayElectromechanical",Assumptions!H$10,0),Assumptions!H$10)</f>
        <v>120000</v>
      </c>
      <c r="AO148" s="30">
        <f>J148*Assumptions!$H$5</f>
        <v>76000</v>
      </c>
      <c r="AP148" s="30">
        <f>(AI148*5280*Assumptions!$H$6)+(AK148*5280*Assumptions!$H$7)+(AJ148*Assumptions!H$22)</f>
        <v>0</v>
      </c>
      <c r="AQ148" s="29">
        <f t="shared" si="10"/>
        <v>1750000</v>
      </c>
      <c r="AR148" s="29">
        <f>IF(AL148="Group 4: Requires multiple FLISR ties", Assumptions!$H$9,0)</f>
        <v>0</v>
      </c>
      <c r="AS148" s="36"/>
      <c r="AT148" s="36"/>
      <c r="AU148" s="30">
        <f t="shared" si="11"/>
        <v>2174000</v>
      </c>
      <c r="AV148" s="31"/>
      <c r="AW148" s="32"/>
    </row>
    <row r="149" spans="1:49" x14ac:dyDescent="0.25">
      <c r="A149" s="4" t="s">
        <v>517</v>
      </c>
      <c r="B149" s="4">
        <v>13156</v>
      </c>
      <c r="C149" s="4" t="s">
        <v>858</v>
      </c>
      <c r="D149" s="4" t="s">
        <v>636</v>
      </c>
      <c r="E149" s="4">
        <v>1256</v>
      </c>
      <c r="F149" s="4">
        <v>310</v>
      </c>
      <c r="G149" s="4">
        <f t="shared" si="8"/>
        <v>946</v>
      </c>
      <c r="H149" s="4">
        <v>4.0474999999999994</v>
      </c>
      <c r="I149" s="4">
        <f>3</f>
        <v>3</v>
      </c>
      <c r="J149" s="4">
        <f>CEILING(G149/Assumptions!$H$4,1)</f>
        <v>3</v>
      </c>
      <c r="K149" s="4" t="s">
        <v>515</v>
      </c>
      <c r="L149" s="4">
        <v>13512</v>
      </c>
      <c r="M149" s="4" t="s">
        <v>857</v>
      </c>
      <c r="N149" s="4" t="s">
        <v>637</v>
      </c>
      <c r="O149" s="4">
        <v>53</v>
      </c>
      <c r="P149" s="4" t="s">
        <v>496</v>
      </c>
      <c r="Q149" s="4">
        <v>2</v>
      </c>
      <c r="R149" s="4" t="s">
        <v>791</v>
      </c>
      <c r="S149" s="4" t="str">
        <f>IF(AL149="Group 3: Requires transformer upgrade",CONCATENATE(K149, " transformer upgrade"), IF(AND(AL149="Group 4: Requires multiple FLISR ties",U149&lt;=Assumptions!H$39),CONCATENATE(K149, " transformer upgrade"), "No transformer upgrade"))</f>
        <v>GEORG_RD S transformer upgrade</v>
      </c>
      <c r="T149" s="4">
        <v>28</v>
      </c>
      <c r="U149" s="4">
        <v>1.5631450946886503</v>
      </c>
      <c r="V149" s="4">
        <v>0</v>
      </c>
      <c r="W149" s="4">
        <v>0</v>
      </c>
      <c r="X149" s="28">
        <v>0.85730961682685192</v>
      </c>
      <c r="Y149" s="4" t="s">
        <v>137</v>
      </c>
      <c r="Z149" s="4">
        <v>462.94719308650002</v>
      </c>
      <c r="AA149" s="28">
        <v>0.85730961666981476</v>
      </c>
      <c r="AB149" s="4" t="s">
        <v>137</v>
      </c>
      <c r="AC149" s="4">
        <f t="shared" si="9"/>
        <v>10.58439438540448</v>
      </c>
      <c r="AD149" s="4">
        <v>462.94719300169999</v>
      </c>
      <c r="AE149" s="4">
        <v>540</v>
      </c>
      <c r="AF149" s="4">
        <v>0.85730961666981476</v>
      </c>
      <c r="AG149" s="4">
        <v>0</v>
      </c>
      <c r="AH149" s="4" t="s">
        <v>138</v>
      </c>
      <c r="AI149" s="4">
        <v>0</v>
      </c>
      <c r="AJ149" s="4">
        <f>IF(AI149&lt;&gt;0,COUNTIF(Capacitors!A:A,L149),0)</f>
        <v>0</v>
      </c>
      <c r="AK149" s="4">
        <v>0</v>
      </c>
      <c r="AL149" s="4" t="s">
        <v>145</v>
      </c>
      <c r="AM149" s="29">
        <f>Assumptions!H$11+Assumptions!H$12+Assumptions!H$13</f>
        <v>228000</v>
      </c>
      <c r="AN149" s="29">
        <f>IFERROR(IF(C149="RelayElectromechanical",Assumptions!H$10,0),Assumptions!H$10)+IFERROR(IF(M149="RelayElectromechanical",Assumptions!H$10,0),Assumptions!H$10)</f>
        <v>120000</v>
      </c>
      <c r="AO149" s="30">
        <f>J149*Assumptions!$H$5</f>
        <v>228000</v>
      </c>
      <c r="AP149" s="30">
        <f>(AI149*5280*Assumptions!$H$6)+(AK149*5280*Assumptions!$H$7)+(AJ149*Assumptions!H$22)</f>
        <v>0</v>
      </c>
      <c r="AQ149" s="29">
        <f t="shared" si="10"/>
        <v>1750000</v>
      </c>
      <c r="AR149" s="29">
        <f>IF(AL149="Group 4: Requires multiple FLISR ties", Assumptions!$H$9,0)</f>
        <v>0</v>
      </c>
      <c r="AS149" s="36"/>
      <c r="AT149" s="36"/>
      <c r="AU149" s="30">
        <f t="shared" si="11"/>
        <v>2326000</v>
      </c>
      <c r="AV149" s="31"/>
      <c r="AW149" s="32"/>
    </row>
    <row r="150" spans="1:49" x14ac:dyDescent="0.25">
      <c r="A150" s="4" t="s">
        <v>517</v>
      </c>
      <c r="B150" s="4">
        <v>13154</v>
      </c>
      <c r="C150" s="4" t="s">
        <v>858</v>
      </c>
      <c r="D150" s="4" t="s">
        <v>593</v>
      </c>
      <c r="E150" s="4">
        <v>1857</v>
      </c>
      <c r="F150" s="4">
        <v>299</v>
      </c>
      <c r="G150" s="4">
        <f t="shared" si="8"/>
        <v>1558</v>
      </c>
      <c r="H150" s="4">
        <v>4.6432000000000002</v>
      </c>
      <c r="I150" s="4">
        <f>3</f>
        <v>3</v>
      </c>
      <c r="J150" s="4">
        <f>CEILING(G150/Assumptions!$H$4,1)</f>
        <v>5</v>
      </c>
      <c r="K150" s="33" t="s">
        <v>515</v>
      </c>
      <c r="L150" s="4">
        <v>13512</v>
      </c>
      <c r="M150" s="4" t="s">
        <v>857</v>
      </c>
      <c r="N150" s="4" t="s">
        <v>518</v>
      </c>
      <c r="O150" s="4">
        <v>83</v>
      </c>
      <c r="P150" s="4" t="s">
        <v>496</v>
      </c>
      <c r="Q150" s="4">
        <v>5</v>
      </c>
      <c r="R150" s="4" t="s">
        <v>791</v>
      </c>
      <c r="S150" s="4" t="str">
        <f>IF(AL150="Group 3: Requires transformer upgrade",CONCATENATE(K150, " transformer upgrade"), IF(AND(AL150="Group 4: Requires multiple FLISR ties",U150&lt;=Assumptions!H$39),CONCATENATE(K150, " transformer upgrade"), "No transformer upgrade"))</f>
        <v>GEORG_RD S transformer upgrade</v>
      </c>
      <c r="T150" s="4">
        <v>28</v>
      </c>
      <c r="U150" s="4">
        <v>1.5631450946886503</v>
      </c>
      <c r="V150" s="4">
        <v>0</v>
      </c>
      <c r="W150" s="4">
        <v>0</v>
      </c>
      <c r="X150" s="28">
        <v>0.91520481481481486</v>
      </c>
      <c r="Y150" s="4" t="s">
        <v>137</v>
      </c>
      <c r="Z150" s="4">
        <v>494.2106</v>
      </c>
      <c r="AA150" s="28">
        <v>0.91498079074074079</v>
      </c>
      <c r="AB150" s="4" t="s">
        <v>137</v>
      </c>
      <c r="AC150" s="4">
        <f t="shared" si="9"/>
        <v>11.29640605442917</v>
      </c>
      <c r="AD150" s="4">
        <v>494.08962700000001</v>
      </c>
      <c r="AE150" s="4">
        <v>540</v>
      </c>
      <c r="AF150" s="28">
        <v>0.91498079074074079</v>
      </c>
      <c r="AG150" s="4">
        <v>0</v>
      </c>
      <c r="AH150" s="4" t="s">
        <v>138</v>
      </c>
      <c r="AI150" s="4">
        <v>0</v>
      </c>
      <c r="AJ150" s="4">
        <f>IF(AI150&lt;&gt;0,COUNTIF(Capacitors!A:A,L150),0)</f>
        <v>0</v>
      </c>
      <c r="AK150" s="4">
        <v>0</v>
      </c>
      <c r="AL150" s="4" t="s">
        <v>139</v>
      </c>
      <c r="AM150" s="29">
        <f>Assumptions!H$11+Assumptions!H$12+Assumptions!H$13</f>
        <v>228000</v>
      </c>
      <c r="AN150" s="29">
        <f>IFERROR(IF(C150="RelayElectromechanical",Assumptions!H$10,0),Assumptions!H$10)+IFERROR(IF(M150="RelayElectromechanical",Assumptions!H$10,0),Assumptions!H$10)</f>
        <v>120000</v>
      </c>
      <c r="AO150" s="30">
        <f>J150*Assumptions!$H$5</f>
        <v>380000</v>
      </c>
      <c r="AP150" s="30">
        <f>(AI150*5280*Assumptions!$H$6)+(AK150*5280*Assumptions!$H$7)+(AJ150*Assumptions!H$22)</f>
        <v>0</v>
      </c>
      <c r="AQ150" s="29">
        <f t="shared" si="10"/>
        <v>1750000</v>
      </c>
      <c r="AR150" s="29">
        <f>IF(AL150="Group 4: Requires multiple FLISR ties", Assumptions!$H$9,0)</f>
        <v>445660.98560000001</v>
      </c>
      <c r="AS150" s="36"/>
      <c r="AT150" s="36"/>
      <c r="AU150" s="30">
        <f t="shared" si="11"/>
        <v>2923660.9856000002</v>
      </c>
      <c r="AV150" s="31"/>
      <c r="AW150" s="32"/>
    </row>
    <row r="151" spans="1:49" s="26" customFormat="1" x14ac:dyDescent="0.25">
      <c r="A151" s="4" t="s">
        <v>515</v>
      </c>
      <c r="B151" s="4">
        <v>13510</v>
      </c>
      <c r="C151" s="4" t="s">
        <v>857</v>
      </c>
      <c r="D151" s="4" t="s">
        <v>579</v>
      </c>
      <c r="E151" s="4">
        <v>1510</v>
      </c>
      <c r="F151" s="4">
        <v>330</v>
      </c>
      <c r="G151" s="4">
        <f t="shared" si="8"/>
        <v>1180</v>
      </c>
      <c r="H151" s="4">
        <v>5.1026000000000007</v>
      </c>
      <c r="I151" s="4">
        <f>3</f>
        <v>3</v>
      </c>
      <c r="J151" s="4">
        <f>CEILING(G151/Assumptions!$H$4,1)</f>
        <v>4</v>
      </c>
      <c r="K151" s="33" t="s">
        <v>515</v>
      </c>
      <c r="L151" s="4">
        <v>13517</v>
      </c>
      <c r="M151" s="4" t="s">
        <v>857</v>
      </c>
      <c r="N151" s="4" t="s">
        <v>580</v>
      </c>
      <c r="O151" s="4">
        <v>52</v>
      </c>
      <c r="P151" s="4" t="s">
        <v>496</v>
      </c>
      <c r="Q151" s="4">
        <v>2</v>
      </c>
      <c r="R151" s="4" t="s">
        <v>791</v>
      </c>
      <c r="S151" s="4" t="str">
        <f>IF(AL151="Group 3: Requires transformer upgrade",CONCATENATE(K151, " transformer upgrade"), IF(AND(AL151="Group 4: Requires multiple FLISR ties",U151&lt;=Assumptions!H$39),CONCATENATE(K151, " transformer upgrade"), "No transformer upgrade"))</f>
        <v>GEORG_RD S transformer upgrade</v>
      </c>
      <c r="T151" s="4">
        <v>28</v>
      </c>
      <c r="U151" s="4">
        <v>1.5631450946886503</v>
      </c>
      <c r="V151" s="4">
        <v>0</v>
      </c>
      <c r="W151" s="4">
        <v>0</v>
      </c>
      <c r="X151" s="28">
        <v>0.96816175470444443</v>
      </c>
      <c r="Y151" s="4" t="s">
        <v>137</v>
      </c>
      <c r="Z151" s="4">
        <v>522.80734754039997</v>
      </c>
      <c r="AA151" s="28">
        <v>0.96809108769814811</v>
      </c>
      <c r="AB151" s="4" t="s">
        <v>137</v>
      </c>
      <c r="AC151" s="4">
        <f t="shared" si="9"/>
        <v>11.952108869366389</v>
      </c>
      <c r="AD151" s="4">
        <v>522.76918735699996</v>
      </c>
      <c r="AE151" s="4">
        <v>540</v>
      </c>
      <c r="AF151" s="28">
        <v>0.96809108769814811</v>
      </c>
      <c r="AG151" s="4">
        <v>0</v>
      </c>
      <c r="AH151" s="4" t="s">
        <v>138</v>
      </c>
      <c r="AI151" s="4">
        <v>0</v>
      </c>
      <c r="AJ151" s="4">
        <f>IF(AI151&lt;&gt;0,COUNTIF(Capacitors!A:A,L151),0)</f>
        <v>0</v>
      </c>
      <c r="AK151" s="4">
        <v>0</v>
      </c>
      <c r="AL151" s="4" t="s">
        <v>139</v>
      </c>
      <c r="AM151" s="29">
        <f>Assumptions!H$11+Assumptions!H$12+Assumptions!H$13</f>
        <v>228000</v>
      </c>
      <c r="AN151" s="29">
        <f>IFERROR(IF(C151="RelayElectromechanical",Assumptions!H$10,0),Assumptions!H$10)+IFERROR(IF(M151="RelayElectromechanical",Assumptions!H$10,0),Assumptions!H$10)</f>
        <v>0</v>
      </c>
      <c r="AO151" s="30">
        <f>J151*Assumptions!$H$5</f>
        <v>304000</v>
      </c>
      <c r="AP151" s="30">
        <f>(AI151*5280*Assumptions!$H$6)+(AK151*5280*Assumptions!$H$7)+(AJ151*Assumptions!H$22)</f>
        <v>0</v>
      </c>
      <c r="AQ151" s="29">
        <f t="shared" si="10"/>
        <v>1750000</v>
      </c>
      <c r="AR151" s="29">
        <f>IF(AL151="Group 4: Requires multiple FLISR ties", Assumptions!$H$9,0)</f>
        <v>445660.98560000001</v>
      </c>
      <c r="AS151" s="36"/>
      <c r="AT151" s="36"/>
      <c r="AU151" s="30">
        <f t="shared" si="11"/>
        <v>2727660.9856000002</v>
      </c>
      <c r="AV151" s="31"/>
      <c r="AW151" s="32"/>
    </row>
    <row r="152" spans="1:49" s="26" customFormat="1" x14ac:dyDescent="0.25">
      <c r="A152" s="4" t="s">
        <v>523</v>
      </c>
      <c r="B152" s="4">
        <v>13493</v>
      </c>
      <c r="C152" s="4" t="s">
        <v>858</v>
      </c>
      <c r="D152" s="4" t="s">
        <v>663</v>
      </c>
      <c r="E152" s="4">
        <v>670</v>
      </c>
      <c r="F152" s="4">
        <v>323</v>
      </c>
      <c r="G152" s="4">
        <f t="shared" si="8"/>
        <v>347</v>
      </c>
      <c r="H152" s="4">
        <v>1.5355000000000001</v>
      </c>
      <c r="I152" s="4">
        <f>3</f>
        <v>3</v>
      </c>
      <c r="J152" s="4">
        <f>CEILING(G152/Assumptions!$H$4,1)</f>
        <v>1</v>
      </c>
      <c r="K152" s="4" t="s">
        <v>515</v>
      </c>
      <c r="L152" s="4">
        <v>13517</v>
      </c>
      <c r="M152" s="4" t="s">
        <v>857</v>
      </c>
      <c r="N152" s="4" t="s">
        <v>664</v>
      </c>
      <c r="O152" s="4">
        <v>225</v>
      </c>
      <c r="P152" s="4" t="s">
        <v>496</v>
      </c>
      <c r="Q152" s="4">
        <v>5</v>
      </c>
      <c r="R152" s="4" t="s">
        <v>29</v>
      </c>
      <c r="S152" s="4" t="str">
        <f>IF(AL152="Group 3: Requires transformer upgrade",CONCATENATE(K152, " transformer upgrade"), IF(AND(AL152="Group 4: Requires multiple FLISR ties",U152&lt;=Assumptions!H$39),CONCATENATE(K152, " transformer upgrade"), "No transformer upgrade"))</f>
        <v>No transformer upgrade</v>
      </c>
      <c r="T152" s="4">
        <v>28</v>
      </c>
      <c r="U152" s="4">
        <v>1.5631450946886503</v>
      </c>
      <c r="V152" s="4">
        <v>0</v>
      </c>
      <c r="W152" s="4">
        <v>0</v>
      </c>
      <c r="X152" s="28">
        <v>1.0989845</v>
      </c>
      <c r="Y152" s="4" t="s">
        <v>142</v>
      </c>
      <c r="Z152" s="4">
        <v>219.79689999999999</v>
      </c>
      <c r="AA152" s="28">
        <v>0.81300857870370369</v>
      </c>
      <c r="AB152" s="4" t="s">
        <v>137</v>
      </c>
      <c r="AC152" s="4">
        <f t="shared" si="9"/>
        <v>10.037451194288161</v>
      </c>
      <c r="AD152" s="4">
        <v>439.0246325</v>
      </c>
      <c r="AE152" s="4">
        <v>540</v>
      </c>
      <c r="AF152" s="4">
        <v>0.81300857870370369</v>
      </c>
      <c r="AG152" s="4">
        <v>0.13390151515151516</v>
      </c>
      <c r="AH152" s="4" t="s">
        <v>146</v>
      </c>
      <c r="AI152" s="4">
        <v>0.13390151515151516</v>
      </c>
      <c r="AJ152" s="4">
        <f>IF(AI152&lt;&gt;0,COUNTIF(Capacitors!A:A,L152),0)</f>
        <v>1</v>
      </c>
      <c r="AK152" s="4">
        <v>0</v>
      </c>
      <c r="AL152" s="4" t="s">
        <v>149</v>
      </c>
      <c r="AM152" s="29">
        <f>Assumptions!H$11+Assumptions!H$12+Assumptions!H$13</f>
        <v>228000</v>
      </c>
      <c r="AN152" s="29">
        <f>IFERROR(IF(C152="RelayElectromechanical",Assumptions!H$10,0),Assumptions!H$10)+IFERROR(IF(M152="RelayElectromechanical",Assumptions!H$10,0),Assumptions!H$10)</f>
        <v>120000</v>
      </c>
      <c r="AO152" s="30">
        <f>J152*Assumptions!$H$5</f>
        <v>76000</v>
      </c>
      <c r="AP152" s="30">
        <f>(AI152*5280*Assumptions!$H$6)+(AK152*5280*Assumptions!$H$7)+(AJ152*Assumptions!H$22)</f>
        <v>50494.038999999997</v>
      </c>
      <c r="AQ152" s="29">
        <f t="shared" si="10"/>
        <v>0</v>
      </c>
      <c r="AR152" s="29">
        <f>IF(AL152="Group 4: Requires multiple FLISR ties", Assumptions!$H$9,0)</f>
        <v>0</v>
      </c>
      <c r="AS152" s="36"/>
      <c r="AT152" s="36"/>
      <c r="AU152" s="30">
        <f t="shared" si="11"/>
        <v>474494.03899999999</v>
      </c>
      <c r="AV152" s="31"/>
      <c r="AW152" s="32"/>
    </row>
    <row r="153" spans="1:49" s="26" customFormat="1" x14ac:dyDescent="0.25">
      <c r="A153" s="4" t="s">
        <v>569</v>
      </c>
      <c r="B153" s="4">
        <v>13066</v>
      </c>
      <c r="C153" s="4" t="e">
        <v>#N/A</v>
      </c>
      <c r="D153" s="4" t="s">
        <v>698</v>
      </c>
      <c r="E153" s="4">
        <v>565</v>
      </c>
      <c r="F153" s="4">
        <v>226</v>
      </c>
      <c r="G153" s="4">
        <f t="shared" si="8"/>
        <v>339</v>
      </c>
      <c r="H153" s="4">
        <v>1.359</v>
      </c>
      <c r="I153" s="4">
        <f>3</f>
        <v>3</v>
      </c>
      <c r="J153" s="4">
        <f>CEILING(G153/Assumptions!$H$4,1)</f>
        <v>1</v>
      </c>
      <c r="K153" s="4" t="s">
        <v>699</v>
      </c>
      <c r="L153" s="4">
        <v>13519</v>
      </c>
      <c r="M153" s="4" t="s">
        <v>858</v>
      </c>
      <c r="N153" s="4" t="s">
        <v>700</v>
      </c>
      <c r="O153" s="4">
        <v>287</v>
      </c>
      <c r="P153" s="4" t="s">
        <v>496</v>
      </c>
      <c r="Q153" s="4">
        <v>2</v>
      </c>
      <c r="R153" s="4" t="s">
        <v>29</v>
      </c>
      <c r="S153" s="4" t="str">
        <f>IF(AL153="Group 3: Requires transformer upgrade",CONCATENATE(K153, " transformer upgrade"), IF(AND(AL153="Group 4: Requires multiple FLISR ties",U153&lt;=Assumptions!H$39),CONCATENATE(K153, " transformer upgrade"), "No transformer upgrade"))</f>
        <v>No transformer upgrade</v>
      </c>
      <c r="T153" s="4">
        <v>37.299999999999997</v>
      </c>
      <c r="U153" s="4">
        <v>11.986900328702998</v>
      </c>
      <c r="V153" s="4">
        <v>0</v>
      </c>
      <c r="W153" s="4">
        <v>0</v>
      </c>
      <c r="X153" s="28">
        <v>0.68695760653649995</v>
      </c>
      <c r="Y153" s="4" t="s">
        <v>142</v>
      </c>
      <c r="Z153" s="4">
        <v>137.3915213073</v>
      </c>
      <c r="AA153" s="28">
        <v>0.68695612756550006</v>
      </c>
      <c r="AB153" s="4" t="s">
        <v>142</v>
      </c>
      <c r="AC153" s="4">
        <f t="shared" si="9"/>
        <v>3.1411852969575222</v>
      </c>
      <c r="AD153" s="4">
        <v>137.39122551310001</v>
      </c>
      <c r="AE153" s="4">
        <v>200</v>
      </c>
      <c r="AF153" s="4">
        <v>0.68695612756550006</v>
      </c>
      <c r="AG153" s="4">
        <v>0</v>
      </c>
      <c r="AH153" s="4" t="s">
        <v>138</v>
      </c>
      <c r="AI153" s="4">
        <v>0</v>
      </c>
      <c r="AJ153" s="4">
        <f>IF(AI153&lt;&gt;0,COUNTIF(Capacitors!A:A,L153),0)</f>
        <v>0</v>
      </c>
      <c r="AK153" s="4">
        <v>0</v>
      </c>
      <c r="AL153" s="4" t="s">
        <v>856</v>
      </c>
      <c r="AM153" s="29">
        <f>Assumptions!H$11+Assumptions!H$12+Assumptions!H$13</f>
        <v>228000</v>
      </c>
      <c r="AN153" s="29">
        <f>IFERROR(IF(C153="RelayElectromechanical",Assumptions!H$10,0),Assumptions!H$10)+IFERROR(IF(M153="RelayElectromechanical",Assumptions!H$10,0),Assumptions!H$10)</f>
        <v>240000</v>
      </c>
      <c r="AO153" s="30">
        <f>J153*Assumptions!$H$5</f>
        <v>76000</v>
      </c>
      <c r="AP153" s="30">
        <f>(AI153*5280*Assumptions!$H$6)+(AK153*5280*Assumptions!$H$7)+(AJ153*Assumptions!H$22)</f>
        <v>0</v>
      </c>
      <c r="AQ153" s="29">
        <f t="shared" si="10"/>
        <v>0</v>
      </c>
      <c r="AR153" s="29">
        <f>IF(AL153="Group 4: Requires multiple FLISR ties", Assumptions!$H$9,0)</f>
        <v>0</v>
      </c>
      <c r="AS153" s="36"/>
      <c r="AT153" s="36"/>
      <c r="AU153" s="30">
        <f t="shared" si="11"/>
        <v>544000</v>
      </c>
      <c r="AV153" s="31"/>
      <c r="AW153" s="32"/>
    </row>
    <row r="154" spans="1:49" x14ac:dyDescent="0.25">
      <c r="A154" s="4" t="s">
        <v>511</v>
      </c>
      <c r="B154" s="4">
        <v>13140</v>
      </c>
      <c r="C154" s="4" t="s">
        <v>857</v>
      </c>
      <c r="D154" s="4" t="s">
        <v>649</v>
      </c>
      <c r="E154" s="4">
        <v>1268</v>
      </c>
      <c r="F154" s="4">
        <v>373</v>
      </c>
      <c r="G154" s="4">
        <f t="shared" si="8"/>
        <v>895</v>
      </c>
      <c r="H154" s="4">
        <v>2.5804</v>
      </c>
      <c r="I154" s="4">
        <f>3</f>
        <v>3</v>
      </c>
      <c r="J154" s="4">
        <f>CEILING(G154/Assumptions!$H$4,1)</f>
        <v>3</v>
      </c>
      <c r="K154" s="4" t="s">
        <v>650</v>
      </c>
      <c r="L154" s="4">
        <v>13523</v>
      </c>
      <c r="M154" s="4" t="s">
        <v>857</v>
      </c>
      <c r="N154" s="4" t="s">
        <v>651</v>
      </c>
      <c r="O154" s="4">
        <v>145</v>
      </c>
      <c r="P154" s="4" t="s">
        <v>496</v>
      </c>
      <c r="Q154" s="4">
        <v>1</v>
      </c>
      <c r="R154" s="4" t="s">
        <v>29</v>
      </c>
      <c r="S154" s="4" t="str">
        <f>IF(AL154="Group 3: Requires transformer upgrade",CONCATENATE(K154, " transformer upgrade"), IF(AND(AL154="Group 4: Requires multiple FLISR ties",U154&lt;=Assumptions!H$39),CONCATENATE(K154, " transformer upgrade"), "No transformer upgrade"))</f>
        <v>No transformer upgrade</v>
      </c>
      <c r="T154" s="4">
        <v>28</v>
      </c>
      <c r="U154" s="4">
        <v>7.0322778977972931</v>
      </c>
      <c r="V154" s="4">
        <v>0</v>
      </c>
      <c r="W154" s="4">
        <v>0</v>
      </c>
      <c r="X154" s="28">
        <v>0.83591250000000006</v>
      </c>
      <c r="Y154" s="4" t="s">
        <v>142</v>
      </c>
      <c r="Z154" s="4">
        <v>167.1825</v>
      </c>
      <c r="AA154" s="28">
        <v>0.83591239497299996</v>
      </c>
      <c r="AB154" s="4" t="s">
        <v>142</v>
      </c>
      <c r="AC154" s="4">
        <f t="shared" si="9"/>
        <v>3.8223048303523206</v>
      </c>
      <c r="AD154" s="4">
        <v>167.18247899459999</v>
      </c>
      <c r="AE154" s="4">
        <v>200</v>
      </c>
      <c r="AF154" s="4">
        <v>0.83591239497299996</v>
      </c>
      <c r="AG154" s="4">
        <v>0</v>
      </c>
      <c r="AH154" s="4" t="s">
        <v>138</v>
      </c>
      <c r="AI154" s="4">
        <v>0</v>
      </c>
      <c r="AJ154" s="4">
        <f>IF(AI154&lt;&gt;0,COUNTIF(Capacitors!A:A,L154),0)</f>
        <v>0</v>
      </c>
      <c r="AK154" s="4">
        <v>0</v>
      </c>
      <c r="AL154" s="4" t="s">
        <v>856</v>
      </c>
      <c r="AM154" s="29">
        <f>Assumptions!H$11+Assumptions!H$12+Assumptions!H$13</f>
        <v>228000</v>
      </c>
      <c r="AN154" s="29">
        <f>IFERROR(IF(C154="RelayElectromechanical",Assumptions!H$10,0),Assumptions!H$10)+IFERROR(IF(M154="RelayElectromechanical",Assumptions!H$10,0),Assumptions!H$10)</f>
        <v>0</v>
      </c>
      <c r="AO154" s="30">
        <f>J154*Assumptions!$H$5</f>
        <v>228000</v>
      </c>
      <c r="AP154" s="30">
        <f>(AI154*5280*Assumptions!$H$6)+(AK154*5280*Assumptions!$H$7)+(AJ154*Assumptions!H$22)</f>
        <v>0</v>
      </c>
      <c r="AQ154" s="29">
        <f t="shared" si="10"/>
        <v>0</v>
      </c>
      <c r="AR154" s="29">
        <f>IF(AL154="Group 4: Requires multiple FLISR ties", Assumptions!$H$9,0)</f>
        <v>0</v>
      </c>
      <c r="AS154" s="36"/>
      <c r="AT154" s="36"/>
      <c r="AU154" s="30">
        <f t="shared" si="11"/>
        <v>456000</v>
      </c>
      <c r="AV154" s="31"/>
      <c r="AW154" s="32"/>
    </row>
    <row r="155" spans="1:49" x14ac:dyDescent="0.25">
      <c r="A155" s="4" t="s">
        <v>594</v>
      </c>
      <c r="B155" s="4">
        <v>13077</v>
      </c>
      <c r="C155" s="4" t="s">
        <v>857</v>
      </c>
      <c r="D155" s="4" t="s">
        <v>743</v>
      </c>
      <c r="E155" s="4">
        <v>954</v>
      </c>
      <c r="F155" s="4">
        <v>241</v>
      </c>
      <c r="G155" s="4">
        <f t="shared" si="8"/>
        <v>713</v>
      </c>
      <c r="H155" s="4">
        <v>4.5695999999999994</v>
      </c>
      <c r="I155" s="4">
        <f>3</f>
        <v>3</v>
      </c>
      <c r="J155" s="4">
        <f>CEILING(G155/Assumptions!$H$4,1)</f>
        <v>3</v>
      </c>
      <c r="K155" s="4" t="s">
        <v>499</v>
      </c>
      <c r="L155" s="4">
        <v>13531</v>
      </c>
      <c r="M155" s="4" t="s">
        <v>857</v>
      </c>
      <c r="N155" s="4" t="s">
        <v>744</v>
      </c>
      <c r="O155" s="4">
        <v>299</v>
      </c>
      <c r="P155" s="4" t="s">
        <v>496</v>
      </c>
      <c r="Q155" s="4">
        <v>2</v>
      </c>
      <c r="R155" s="4" t="s">
        <v>29</v>
      </c>
      <c r="S155" s="4" t="str">
        <f>IF(AL155="Group 3: Requires transformer upgrade",CONCATENATE(K155, " transformer upgrade"), IF(AND(AL155="Group 4: Requires multiple FLISR ties",U155&lt;=Assumptions!H$39),CONCATENATE(K155, " transformer upgrade"), "No transformer upgrade"))</f>
        <v>No transformer upgrade</v>
      </c>
      <c r="T155" s="4">
        <v>37.299999999999997</v>
      </c>
      <c r="U155" s="4">
        <v>19.285692852702365</v>
      </c>
      <c r="V155" s="4">
        <v>0.3</v>
      </c>
      <c r="W155" s="4">
        <v>13.121597027036952</v>
      </c>
      <c r="X155" s="28">
        <v>1.1759455766344999</v>
      </c>
      <c r="Y155" s="4" t="s">
        <v>142</v>
      </c>
      <c r="Z155" s="4">
        <v>235.18911532690001</v>
      </c>
      <c r="AA155" s="28">
        <v>0.43554216864925926</v>
      </c>
      <c r="AB155" s="4" t="s">
        <v>137</v>
      </c>
      <c r="AC155" s="4">
        <f t="shared" si="9"/>
        <v>5.3772289436869718</v>
      </c>
      <c r="AD155" s="4">
        <v>235.1927710706</v>
      </c>
      <c r="AE155" s="4">
        <v>540</v>
      </c>
      <c r="AF155" s="4">
        <v>0.45984142240303139</v>
      </c>
      <c r="AG155" s="4">
        <v>1.8939393939393939E-4</v>
      </c>
      <c r="AH155" s="4" t="s">
        <v>146</v>
      </c>
      <c r="AI155" s="4">
        <v>1.8939393939393939E-4</v>
      </c>
      <c r="AJ155" s="4">
        <f>IF(AI155&lt;&gt;0,COUNTIF(Capacitors!A:A,L155),0)</f>
        <v>0</v>
      </c>
      <c r="AK155" s="4">
        <v>0</v>
      </c>
      <c r="AL155" s="4" t="s">
        <v>149</v>
      </c>
      <c r="AM155" s="29">
        <f>Assumptions!H$11+Assumptions!H$12+Assumptions!H$13</f>
        <v>228000</v>
      </c>
      <c r="AN155" s="29">
        <f>IFERROR(IF(C155="RelayElectromechanical",Assumptions!H$10,0),Assumptions!H$10)+IFERROR(IF(M155="RelayElectromechanical",Assumptions!H$10,0),Assumptions!H$10)</f>
        <v>0</v>
      </c>
      <c r="AO155" s="30">
        <f>J155*Assumptions!$H$5</f>
        <v>228000</v>
      </c>
      <c r="AP155" s="30">
        <f>(AI155*5280*Assumptions!$H$6)+(AK155*5280*Assumptions!$H$7)+(AJ155*Assumptions!H$22)</f>
        <v>53.876999999999995</v>
      </c>
      <c r="AQ155" s="29">
        <f t="shared" si="10"/>
        <v>0</v>
      </c>
      <c r="AR155" s="29">
        <f>IF(AL155="Group 4: Requires multiple FLISR ties", Assumptions!$H$9,0)</f>
        <v>0</v>
      </c>
      <c r="AS155" s="36"/>
      <c r="AT155" s="36"/>
      <c r="AU155" s="30">
        <f t="shared" si="11"/>
        <v>456053.87699999998</v>
      </c>
      <c r="AV155" s="31"/>
      <c r="AW155" s="32"/>
    </row>
    <row r="156" spans="1:49" x14ac:dyDescent="0.25">
      <c r="A156" s="4" t="s">
        <v>594</v>
      </c>
      <c r="B156" s="4">
        <v>13079</v>
      </c>
      <c r="C156" s="4" t="s">
        <v>858</v>
      </c>
      <c r="D156" s="4" t="s">
        <v>595</v>
      </c>
      <c r="E156" s="4">
        <v>1440</v>
      </c>
      <c r="F156" s="4">
        <v>323</v>
      </c>
      <c r="G156" s="4">
        <f t="shared" si="8"/>
        <v>1117</v>
      </c>
      <c r="H156" s="4">
        <v>5.4524999999999997</v>
      </c>
      <c r="I156" s="4">
        <f>3</f>
        <v>3</v>
      </c>
      <c r="J156" s="4">
        <f>CEILING(G156/Assumptions!$H$4,1)</f>
        <v>4</v>
      </c>
      <c r="K156" s="4" t="s">
        <v>499</v>
      </c>
      <c r="L156" s="4">
        <v>13533</v>
      </c>
      <c r="M156" s="4" t="s">
        <v>858</v>
      </c>
      <c r="N156" s="4" t="s">
        <v>596</v>
      </c>
      <c r="O156" s="4">
        <v>111</v>
      </c>
      <c r="P156" s="4" t="s">
        <v>496</v>
      </c>
      <c r="Q156" s="4">
        <v>2</v>
      </c>
      <c r="R156" s="4" t="s">
        <v>29</v>
      </c>
      <c r="S156" s="4" t="str">
        <f>IF(AL156="Group 3: Requires transformer upgrade",CONCATENATE(K156, " transformer upgrade"), IF(AND(AL156="Group 4: Requires multiple FLISR ties",U156&lt;=Assumptions!H$39),CONCATENATE(K156, " transformer upgrade"), "No transformer upgrade"))</f>
        <v>No transformer upgrade</v>
      </c>
      <c r="T156" s="4">
        <v>37.299999999999997</v>
      </c>
      <c r="U156" s="4">
        <v>19.285692852702365</v>
      </c>
      <c r="V156" s="4">
        <v>0</v>
      </c>
      <c r="W156" s="4">
        <v>0</v>
      </c>
      <c r="X156" s="28">
        <v>0.90921712911666663</v>
      </c>
      <c r="Y156" s="4" t="s">
        <v>137</v>
      </c>
      <c r="Z156" s="4">
        <v>490.977249723</v>
      </c>
      <c r="AA156" s="28">
        <v>0.90921712900425922</v>
      </c>
      <c r="AB156" s="4" t="s">
        <v>137</v>
      </c>
      <c r="AC156" s="4">
        <f t="shared" si="9"/>
        <v>11.225247551437032</v>
      </c>
      <c r="AD156" s="4">
        <v>490.97724966229998</v>
      </c>
      <c r="AE156" s="4">
        <v>540</v>
      </c>
      <c r="AF156" s="28">
        <v>0.90921712900425922</v>
      </c>
      <c r="AG156" s="4">
        <v>0</v>
      </c>
      <c r="AH156" s="4" t="s">
        <v>138</v>
      </c>
      <c r="AI156" s="4">
        <v>0</v>
      </c>
      <c r="AJ156" s="4">
        <f>IF(AI156&lt;&gt;0,COUNTIF(Capacitors!A:A,L156),0)</f>
        <v>0</v>
      </c>
      <c r="AK156" s="4">
        <v>0</v>
      </c>
      <c r="AL156" s="4" t="s">
        <v>139</v>
      </c>
      <c r="AM156" s="29">
        <f>Assumptions!H$11+Assumptions!H$12+Assumptions!H$13</f>
        <v>228000</v>
      </c>
      <c r="AN156" s="29">
        <f>IFERROR(IF(C156="RelayElectromechanical",Assumptions!H$10,0),Assumptions!H$10)+IFERROR(IF(M156="RelayElectromechanical",Assumptions!H$10,0),Assumptions!H$10)</f>
        <v>240000</v>
      </c>
      <c r="AO156" s="30">
        <f>J156*Assumptions!$H$5</f>
        <v>304000</v>
      </c>
      <c r="AP156" s="30">
        <f>(AI156*5280*Assumptions!$H$6)+(AK156*5280*Assumptions!$H$7)+(AJ156*Assumptions!H$22)</f>
        <v>0</v>
      </c>
      <c r="AQ156" s="29">
        <f t="shared" si="10"/>
        <v>0</v>
      </c>
      <c r="AR156" s="29">
        <f>IF(AL156="Group 4: Requires multiple FLISR ties", Assumptions!$H$9,0)</f>
        <v>445660.98560000001</v>
      </c>
      <c r="AS156" s="36"/>
      <c r="AT156" s="36"/>
      <c r="AU156" s="30">
        <f t="shared" si="11"/>
        <v>1217660.9856</v>
      </c>
      <c r="AV156" s="31"/>
      <c r="AW156" s="32"/>
    </row>
    <row r="157" spans="1:49" x14ac:dyDescent="0.25">
      <c r="A157" s="4" t="s">
        <v>571</v>
      </c>
      <c r="B157" s="4">
        <v>13218</v>
      </c>
      <c r="C157" s="4" t="s">
        <v>857</v>
      </c>
      <c r="D157" s="4" t="s">
        <v>691</v>
      </c>
      <c r="E157" s="4">
        <v>1444</v>
      </c>
      <c r="F157" s="4">
        <v>343</v>
      </c>
      <c r="G157" s="4">
        <f t="shared" si="8"/>
        <v>1101</v>
      </c>
      <c r="H157" s="4">
        <v>3.3196000000000003</v>
      </c>
      <c r="I157" s="4">
        <f>3</f>
        <v>3</v>
      </c>
      <c r="J157" s="4">
        <f>CEILING(G157/Assumptions!$H$4,1)</f>
        <v>4</v>
      </c>
      <c r="K157" s="4" t="s">
        <v>499</v>
      </c>
      <c r="L157" s="4">
        <v>13533</v>
      </c>
      <c r="M157" s="4" t="s">
        <v>858</v>
      </c>
      <c r="N157" s="4" t="s">
        <v>692</v>
      </c>
      <c r="O157" s="4">
        <v>37</v>
      </c>
      <c r="P157" s="4" t="s">
        <v>496</v>
      </c>
      <c r="Q157" s="4">
        <v>1</v>
      </c>
      <c r="R157" s="4" t="s">
        <v>29</v>
      </c>
      <c r="S157" s="4" t="str">
        <f>IF(AL157="Group 3: Requires transformer upgrade",CONCATENATE(K157, " transformer upgrade"), IF(AND(AL157="Group 4: Requires multiple FLISR ties",U157&lt;=Assumptions!H$39),CONCATENATE(K157, " transformer upgrade"), "No transformer upgrade"))</f>
        <v>No transformer upgrade</v>
      </c>
      <c r="T157" s="4">
        <v>37.299999999999997</v>
      </c>
      <c r="U157" s="4">
        <v>19.285692852702365</v>
      </c>
      <c r="V157" s="4">
        <v>0</v>
      </c>
      <c r="W157" s="4">
        <v>0</v>
      </c>
      <c r="X157" s="28">
        <v>0.73460537037037033</v>
      </c>
      <c r="Y157" s="4" t="s">
        <v>137</v>
      </c>
      <c r="Z157" s="4">
        <v>396.68689999999998</v>
      </c>
      <c r="AA157" s="28">
        <v>0.73460533314314813</v>
      </c>
      <c r="AB157" s="4" t="s">
        <v>137</v>
      </c>
      <c r="AC157" s="4">
        <f t="shared" si="9"/>
        <v>9.0694801649508747</v>
      </c>
      <c r="AD157" s="4">
        <v>396.6868798973</v>
      </c>
      <c r="AE157" s="4">
        <v>540</v>
      </c>
      <c r="AF157" s="4">
        <v>0.73460533314314813</v>
      </c>
      <c r="AG157" s="4">
        <v>0</v>
      </c>
      <c r="AH157" s="4" t="s">
        <v>138</v>
      </c>
      <c r="AI157" s="4">
        <v>0</v>
      </c>
      <c r="AJ157" s="4">
        <f>IF(AI157&lt;&gt;0,COUNTIF(Capacitors!A:A,L157),0)</f>
        <v>0</v>
      </c>
      <c r="AK157" s="4">
        <v>0</v>
      </c>
      <c r="AL157" s="4" t="s">
        <v>856</v>
      </c>
      <c r="AM157" s="29">
        <f>Assumptions!H$11+Assumptions!H$12+Assumptions!H$13</f>
        <v>228000</v>
      </c>
      <c r="AN157" s="29">
        <f>IFERROR(IF(C157="RelayElectromechanical",Assumptions!H$10,0),Assumptions!H$10)+IFERROR(IF(M157="RelayElectromechanical",Assumptions!H$10,0),Assumptions!H$10)</f>
        <v>120000</v>
      </c>
      <c r="AO157" s="30">
        <f>J157*Assumptions!$H$5</f>
        <v>304000</v>
      </c>
      <c r="AP157" s="30">
        <f>(AI157*5280*Assumptions!$H$6)+(AK157*5280*Assumptions!$H$7)+(AJ157*Assumptions!H$22)</f>
        <v>0</v>
      </c>
      <c r="AQ157" s="29">
        <f t="shared" si="10"/>
        <v>0</v>
      </c>
      <c r="AR157" s="29">
        <f>IF(AL157="Group 4: Requires multiple FLISR ties", Assumptions!$H$9,0)</f>
        <v>0</v>
      </c>
      <c r="AS157" s="36"/>
      <c r="AT157" s="36"/>
      <c r="AU157" s="30">
        <f t="shared" si="11"/>
        <v>652000</v>
      </c>
      <c r="AV157" s="31"/>
      <c r="AW157" s="32"/>
    </row>
    <row r="158" spans="1:49" x14ac:dyDescent="0.25">
      <c r="A158" s="4" t="s">
        <v>497</v>
      </c>
      <c r="B158" s="4">
        <v>13334</v>
      </c>
      <c r="C158" s="4" t="s">
        <v>857</v>
      </c>
      <c r="D158" s="4" t="s">
        <v>498</v>
      </c>
      <c r="E158" s="4">
        <v>920</v>
      </c>
      <c r="F158" s="4">
        <v>318</v>
      </c>
      <c r="G158" s="4">
        <f t="shared" si="8"/>
        <v>602</v>
      </c>
      <c r="H158" s="4">
        <v>3.7628000000000004</v>
      </c>
      <c r="I158" s="4">
        <f>3</f>
        <v>3</v>
      </c>
      <c r="J158" s="4">
        <f>CEILING(G158/Assumptions!$H$4,1)</f>
        <v>2</v>
      </c>
      <c r="K158" s="4" t="s">
        <v>499</v>
      </c>
      <c r="L158" s="4">
        <v>13533</v>
      </c>
      <c r="M158" s="4" t="s">
        <v>858</v>
      </c>
      <c r="N158" s="4" t="s">
        <v>500</v>
      </c>
      <c r="O158" s="4">
        <v>300</v>
      </c>
      <c r="P158" s="4" t="s">
        <v>496</v>
      </c>
      <c r="Q158" s="4">
        <v>3</v>
      </c>
      <c r="R158" s="4" t="s">
        <v>29</v>
      </c>
      <c r="S158" s="4" t="str">
        <f>IF(AL158="Group 3: Requires transformer upgrade",CONCATENATE(K158, " transformer upgrade"), IF(AND(AL158="Group 4: Requires multiple FLISR ties",U158&lt;=Assumptions!H$39),CONCATENATE(K158, " transformer upgrade"), "No transformer upgrade"))</f>
        <v>No transformer upgrade</v>
      </c>
      <c r="T158" s="4">
        <v>37.299999999999997</v>
      </c>
      <c r="U158" s="4">
        <v>19.285692852702365</v>
      </c>
      <c r="V158" s="4">
        <v>0</v>
      </c>
      <c r="W158" s="4">
        <v>0</v>
      </c>
      <c r="X158" s="28">
        <v>1.3497581501539393</v>
      </c>
      <c r="Y158" s="4" t="s">
        <v>141</v>
      </c>
      <c r="Z158" s="4">
        <v>222.71009477539999</v>
      </c>
      <c r="AA158" s="28">
        <v>0.81190496400092593</v>
      </c>
      <c r="AB158" s="4" t="s">
        <v>137</v>
      </c>
      <c r="AC158" s="4">
        <f t="shared" si="9"/>
        <v>10.023825902985461</v>
      </c>
      <c r="AD158" s="4">
        <v>438.42868056050003</v>
      </c>
      <c r="AE158" s="4">
        <v>540</v>
      </c>
      <c r="AF158" s="4">
        <v>0.81190496400092593</v>
      </c>
      <c r="AG158" s="4">
        <v>0.3587121212121212</v>
      </c>
      <c r="AH158" s="4" t="s">
        <v>146</v>
      </c>
      <c r="AI158" s="4">
        <v>8.2196969696969699E-2</v>
      </c>
      <c r="AJ158" s="4">
        <f>IF(AI158&lt;&gt;0,COUNTIF(Capacitors!A:A,L158),0)</f>
        <v>0</v>
      </c>
      <c r="AK158" s="4">
        <v>0.27651515151515149</v>
      </c>
      <c r="AL158" s="4" t="s">
        <v>149</v>
      </c>
      <c r="AM158" s="29">
        <f>Assumptions!H$11+Assumptions!H$12+Assumptions!H$13</f>
        <v>228000</v>
      </c>
      <c r="AN158" s="29">
        <f>IFERROR(IF(C158="RelayElectromechanical",Assumptions!H$10,0),Assumptions!H$10)+IFERROR(IF(M158="RelayElectromechanical",Assumptions!H$10,0),Assumptions!H$10)</f>
        <v>120000</v>
      </c>
      <c r="AO158" s="30">
        <f>J158*Assumptions!$H$5</f>
        <v>152000</v>
      </c>
      <c r="AP158" s="30">
        <f>(AI158*5280*Assumptions!$H$6)+(AK158*5280*Assumptions!$H$7)+(AJ158*Assumptions!H$22)</f>
        <v>112631.75436363634</v>
      </c>
      <c r="AQ158" s="29">
        <f t="shared" si="10"/>
        <v>0</v>
      </c>
      <c r="AR158" s="29">
        <f>IF(AL158="Group 4: Requires multiple FLISR ties", Assumptions!$H$9,0)</f>
        <v>0</v>
      </c>
      <c r="AS158" s="36"/>
      <c r="AT158" s="36"/>
      <c r="AU158" s="30">
        <f t="shared" si="11"/>
        <v>612631.75436363637</v>
      </c>
      <c r="AV158" s="31"/>
      <c r="AW158" s="32"/>
    </row>
    <row r="159" spans="1:49" x14ac:dyDescent="0.25">
      <c r="A159" s="4" t="s">
        <v>198</v>
      </c>
      <c r="B159" s="4">
        <v>13577</v>
      </c>
      <c r="C159" s="4" t="s">
        <v>857</v>
      </c>
      <c r="D159" s="4" t="s">
        <v>221</v>
      </c>
      <c r="E159" s="4">
        <v>1048</v>
      </c>
      <c r="F159" s="4">
        <v>476</v>
      </c>
      <c r="G159" s="4">
        <f t="shared" si="8"/>
        <v>572</v>
      </c>
      <c r="H159" s="4">
        <v>2.5095000000000001</v>
      </c>
      <c r="I159" s="4">
        <f>3</f>
        <v>3</v>
      </c>
      <c r="J159" s="4">
        <f>CEILING(G159/Assumptions!$H$4,1)</f>
        <v>2</v>
      </c>
      <c r="K159" s="33" t="s">
        <v>198</v>
      </c>
      <c r="L159" s="4">
        <v>13576</v>
      </c>
      <c r="M159" s="4" t="s">
        <v>858</v>
      </c>
      <c r="N159" s="4" t="s">
        <v>222</v>
      </c>
      <c r="O159" s="4">
        <v>115</v>
      </c>
      <c r="P159" s="4" t="s">
        <v>177</v>
      </c>
      <c r="Q159" s="4">
        <v>2</v>
      </c>
      <c r="R159" s="4" t="s">
        <v>791</v>
      </c>
      <c r="S159" s="4" t="str">
        <f>IF(AL159="Group 3: Requires transformer upgrade",CONCATENATE(K159, " transformer upgrade"), IF(AND(AL159="Group 4: Requires multiple FLISR ties",U159&lt;=Assumptions!H$39),CONCATENATE(K159, " transformer upgrade"), "No transformer upgrade"))</f>
        <v>South Seffner W transformer upgrade</v>
      </c>
      <c r="T159" s="4">
        <v>22.4</v>
      </c>
      <c r="U159" s="4">
        <v>1.2265102618581061</v>
      </c>
      <c r="V159" s="4">
        <v>0</v>
      </c>
      <c r="W159" s="4">
        <v>0</v>
      </c>
      <c r="X159" s="28">
        <v>0.90865579868259261</v>
      </c>
      <c r="Y159" s="4" t="s">
        <v>137</v>
      </c>
      <c r="Z159" s="4">
        <v>490.67413128859999</v>
      </c>
      <c r="AA159" s="28">
        <v>0.90865579868259261</v>
      </c>
      <c r="AB159" s="4" t="s">
        <v>137</v>
      </c>
      <c r="AC159" s="4">
        <f t="shared" si="9"/>
        <v>11.218317334640814</v>
      </c>
      <c r="AD159" s="4">
        <v>490.67413128859999</v>
      </c>
      <c r="AE159" s="4">
        <v>540</v>
      </c>
      <c r="AF159" s="28">
        <v>0.90865579868259261</v>
      </c>
      <c r="AG159" s="4">
        <v>0</v>
      </c>
      <c r="AH159" s="4" t="s">
        <v>138</v>
      </c>
      <c r="AI159" s="4">
        <v>0</v>
      </c>
      <c r="AJ159" s="4">
        <f>IF(AI159&lt;&gt;0,COUNTIF(Capacitors!A:A,L159),0)</f>
        <v>0</v>
      </c>
      <c r="AK159" s="4">
        <v>0</v>
      </c>
      <c r="AL159" s="4" t="s">
        <v>139</v>
      </c>
      <c r="AM159" s="29">
        <f>Assumptions!H$11+Assumptions!H$12+Assumptions!H$13</f>
        <v>228000</v>
      </c>
      <c r="AN159" s="29">
        <f>IFERROR(IF(C159="RelayElectromechanical",Assumptions!H$10,0),Assumptions!H$10)+IFERROR(IF(M159="RelayElectromechanical",Assumptions!H$10,0),Assumptions!H$10)</f>
        <v>120000</v>
      </c>
      <c r="AO159" s="30">
        <f>J159*Assumptions!$H$5</f>
        <v>152000</v>
      </c>
      <c r="AP159" s="30">
        <f>(AI159*5280*Assumptions!$H$6)+(AK159*5280*Assumptions!$H$7)+(AJ159*Assumptions!H$22)</f>
        <v>0</v>
      </c>
      <c r="AQ159" s="29">
        <f t="shared" si="10"/>
        <v>1750000</v>
      </c>
      <c r="AR159" s="29">
        <f>IF(AL159="Group 4: Requires multiple FLISR ties", Assumptions!$H$9,0)</f>
        <v>445660.98560000001</v>
      </c>
      <c r="AS159" s="36"/>
      <c r="AT159" s="36"/>
      <c r="AU159" s="30">
        <f t="shared" si="11"/>
        <v>2695660.9856000002</v>
      </c>
      <c r="AV159" s="31"/>
      <c r="AW159" s="32"/>
    </row>
    <row r="160" spans="1:49" x14ac:dyDescent="0.25">
      <c r="A160" s="4" t="s">
        <v>211</v>
      </c>
      <c r="B160" s="4">
        <v>13229</v>
      </c>
      <c r="C160" s="4" t="s">
        <v>857</v>
      </c>
      <c r="D160" s="4" t="s">
        <v>227</v>
      </c>
      <c r="E160" s="4">
        <v>1407</v>
      </c>
      <c r="F160" s="4">
        <v>340</v>
      </c>
      <c r="G160" s="4">
        <f t="shared" si="8"/>
        <v>1067</v>
      </c>
      <c r="H160" s="4">
        <v>3.6558999999999999</v>
      </c>
      <c r="I160" s="4">
        <f>3</f>
        <v>3</v>
      </c>
      <c r="J160" s="4">
        <f>CEILING(G160/Assumptions!$H$4,1)</f>
        <v>4</v>
      </c>
      <c r="K160" s="4" t="s">
        <v>198</v>
      </c>
      <c r="L160" s="4">
        <v>13577</v>
      </c>
      <c r="M160" s="4" t="s">
        <v>857</v>
      </c>
      <c r="N160" s="4" t="s">
        <v>228</v>
      </c>
      <c r="O160" s="4">
        <v>124</v>
      </c>
      <c r="P160" s="4" t="s">
        <v>177</v>
      </c>
      <c r="Q160" s="4">
        <v>3</v>
      </c>
      <c r="R160" s="4" t="s">
        <v>791</v>
      </c>
      <c r="S160" s="4" t="str">
        <f>IF(AL160="Group 3: Requires transformer upgrade",CONCATENATE(K160, " transformer upgrade"), IF(AND(AL160="Group 4: Requires multiple FLISR ties",U160&lt;=Assumptions!H$39),CONCATENATE(K160, " transformer upgrade"), "No transformer upgrade"))</f>
        <v>South Seffner W transformer upgrade</v>
      </c>
      <c r="T160" s="4">
        <v>22.4</v>
      </c>
      <c r="U160" s="4">
        <v>1.2265102618581061</v>
      </c>
      <c r="V160" s="4">
        <v>0</v>
      </c>
      <c r="W160" s="4">
        <v>0</v>
      </c>
      <c r="X160" s="28">
        <v>0.70403694238185188</v>
      </c>
      <c r="Y160" s="4" t="s">
        <v>137</v>
      </c>
      <c r="Z160" s="4">
        <v>380.17994888620001</v>
      </c>
      <c r="AA160" s="28">
        <v>0.70403643166666663</v>
      </c>
      <c r="AB160" s="4" t="s">
        <v>137</v>
      </c>
      <c r="AC160" s="4">
        <f t="shared" si="9"/>
        <v>8.6920747295464746</v>
      </c>
      <c r="AD160" s="4">
        <v>380.1796731</v>
      </c>
      <c r="AE160" s="4">
        <v>540</v>
      </c>
      <c r="AF160" s="4">
        <v>0.70403643166666663</v>
      </c>
      <c r="AG160" s="4">
        <v>0</v>
      </c>
      <c r="AH160" s="4" t="s">
        <v>138</v>
      </c>
      <c r="AI160" s="4">
        <v>0</v>
      </c>
      <c r="AJ160" s="4">
        <f>IF(AI160&lt;&gt;0,COUNTIF(Capacitors!A:A,L160),0)</f>
        <v>0</v>
      </c>
      <c r="AK160" s="4">
        <v>0</v>
      </c>
      <c r="AL160" s="4" t="s">
        <v>145</v>
      </c>
      <c r="AM160" s="29">
        <f>Assumptions!H$11+Assumptions!H$12+Assumptions!H$13</f>
        <v>228000</v>
      </c>
      <c r="AN160" s="29">
        <f>IFERROR(IF(C160="RelayElectromechanical",Assumptions!H$10,0),Assumptions!H$10)+IFERROR(IF(M160="RelayElectromechanical",Assumptions!H$10,0),Assumptions!H$10)</f>
        <v>0</v>
      </c>
      <c r="AO160" s="30">
        <f>J160*Assumptions!$H$5</f>
        <v>304000</v>
      </c>
      <c r="AP160" s="30">
        <f>(AI160*5280*Assumptions!$H$6)+(AK160*5280*Assumptions!$H$7)+(AJ160*Assumptions!H$22)</f>
        <v>0</v>
      </c>
      <c r="AQ160" s="29">
        <f t="shared" si="10"/>
        <v>1750000</v>
      </c>
      <c r="AR160" s="29">
        <f>IF(AL160="Group 4: Requires multiple FLISR ties", Assumptions!$H$9,0)</f>
        <v>0</v>
      </c>
      <c r="AS160" s="36"/>
      <c r="AT160" s="36"/>
      <c r="AU160" s="30">
        <f t="shared" si="11"/>
        <v>2282000</v>
      </c>
      <c r="AV160" s="31"/>
      <c r="AW160" s="32"/>
    </row>
    <row r="161" spans="1:49" x14ac:dyDescent="0.25">
      <c r="A161" s="4" t="s">
        <v>178</v>
      </c>
      <c r="B161" s="4">
        <v>13795</v>
      </c>
      <c r="C161" s="4" t="s">
        <v>857</v>
      </c>
      <c r="D161" s="4" t="s">
        <v>276</v>
      </c>
      <c r="E161" s="4">
        <v>1530</v>
      </c>
      <c r="F161" s="4">
        <v>258</v>
      </c>
      <c r="G161" s="4">
        <f t="shared" si="8"/>
        <v>1272</v>
      </c>
      <c r="H161" s="4">
        <v>6.9182000000000006</v>
      </c>
      <c r="I161" s="4">
        <f>3</f>
        <v>3</v>
      </c>
      <c r="J161" s="4">
        <f>CEILING(G161/Assumptions!$H$4,1)</f>
        <v>4</v>
      </c>
      <c r="K161" s="33" t="s">
        <v>198</v>
      </c>
      <c r="L161" s="4">
        <v>13579</v>
      </c>
      <c r="M161" s="4" t="s">
        <v>858</v>
      </c>
      <c r="N161" s="4" t="s">
        <v>242</v>
      </c>
      <c r="O161" s="4">
        <v>235</v>
      </c>
      <c r="P161" s="4" t="s">
        <v>177</v>
      </c>
      <c r="Q161" s="4">
        <v>4</v>
      </c>
      <c r="R161" s="4" t="s">
        <v>791</v>
      </c>
      <c r="S161" s="4" t="str">
        <f>IF(AL161="Group 3: Requires transformer upgrade",CONCATENATE(K161, " transformer upgrade"), IF(AND(AL161="Group 4: Requires multiple FLISR ties",U161&lt;=Assumptions!H$39),CONCATENATE(K161, " transformer upgrade"), "No transformer upgrade"))</f>
        <v>South Seffner W transformer upgrade</v>
      </c>
      <c r="T161" s="4">
        <v>22.4</v>
      </c>
      <c r="U161" s="4">
        <v>1.2265102618581061</v>
      </c>
      <c r="V161" s="4">
        <v>0</v>
      </c>
      <c r="W161" s="4">
        <v>0</v>
      </c>
      <c r="X161" s="28">
        <v>2.191035016381</v>
      </c>
      <c r="Y161" s="4" t="s">
        <v>142</v>
      </c>
      <c r="Z161" s="4">
        <v>438.2070032762</v>
      </c>
      <c r="AA161" s="28">
        <v>1.2301950973022222</v>
      </c>
      <c r="AB161" s="4" t="s">
        <v>137</v>
      </c>
      <c r="AC161" s="4">
        <f t="shared" si="9"/>
        <v>15.18806021495106</v>
      </c>
      <c r="AD161" s="4">
        <v>664.3053525432</v>
      </c>
      <c r="AE161" s="4">
        <v>540</v>
      </c>
      <c r="AF161" s="28">
        <v>1.2301950973022222</v>
      </c>
      <c r="AG161" s="4">
        <v>6.628787878787879E-3</v>
      </c>
      <c r="AH161" s="4" t="s">
        <v>138</v>
      </c>
      <c r="AI161" s="4">
        <v>6.628787878787879E-3</v>
      </c>
      <c r="AJ161" s="4">
        <f>IF(AI161&lt;&gt;0,COUNTIF(Capacitors!A:A,L161),0)</f>
        <v>0</v>
      </c>
      <c r="AK161" s="4">
        <v>0</v>
      </c>
      <c r="AL161" s="4" t="s">
        <v>139</v>
      </c>
      <c r="AM161" s="29">
        <f>Assumptions!H$11+Assumptions!H$12+Assumptions!H$13</f>
        <v>228000</v>
      </c>
      <c r="AN161" s="29">
        <f>IFERROR(IF(C161="RelayElectromechanical",Assumptions!H$10,0),Assumptions!H$10)+IFERROR(IF(M161="RelayElectromechanical",Assumptions!H$10,0),Assumptions!H$10)</f>
        <v>120000</v>
      </c>
      <c r="AO161" s="30">
        <f>J161*Assumptions!$H$5</f>
        <v>304000</v>
      </c>
      <c r="AP161" s="30">
        <f>(AI161*5280*Assumptions!$H$6)+(AK161*5280*Assumptions!$H$7)+(AJ161*Assumptions!H$22)</f>
        <v>1885.6949999999999</v>
      </c>
      <c r="AQ161" s="29">
        <f t="shared" si="10"/>
        <v>1750000</v>
      </c>
      <c r="AR161" s="29">
        <f>IF(AL161="Group 4: Requires multiple FLISR ties", Assumptions!$H$9,0)</f>
        <v>445660.98560000001</v>
      </c>
      <c r="AS161" s="36"/>
      <c r="AT161" s="36"/>
      <c r="AU161" s="30">
        <f t="shared" si="11"/>
        <v>2849546.6805999996</v>
      </c>
      <c r="AV161" s="31"/>
      <c r="AW161" s="32"/>
    </row>
    <row r="162" spans="1:49" x14ac:dyDescent="0.25">
      <c r="A162" s="4" t="s">
        <v>196</v>
      </c>
      <c r="B162" s="4">
        <v>13128</v>
      </c>
      <c r="C162" s="4" t="s">
        <v>857</v>
      </c>
      <c r="D162" s="4" t="s">
        <v>197</v>
      </c>
      <c r="E162" s="4">
        <v>1332</v>
      </c>
      <c r="F162" s="4">
        <v>314</v>
      </c>
      <c r="G162" s="4">
        <f t="shared" si="8"/>
        <v>1018</v>
      </c>
      <c r="H162" s="4">
        <v>4.4926000000000004</v>
      </c>
      <c r="I162" s="4">
        <f>3</f>
        <v>3</v>
      </c>
      <c r="J162" s="4">
        <f>CEILING(G162/Assumptions!$H$4,1)</f>
        <v>3</v>
      </c>
      <c r="K162" s="33" t="s">
        <v>198</v>
      </c>
      <c r="L162" s="4">
        <v>13579</v>
      </c>
      <c r="M162" s="4" t="s">
        <v>858</v>
      </c>
      <c r="N162" s="4" t="s">
        <v>199</v>
      </c>
      <c r="O162" s="4">
        <v>79</v>
      </c>
      <c r="P162" s="4" t="s">
        <v>177</v>
      </c>
      <c r="Q162" s="4">
        <v>1</v>
      </c>
      <c r="R162" s="4" t="s">
        <v>791</v>
      </c>
      <c r="S162" s="4" t="str">
        <f>IF(AL162="Group 3: Requires transformer upgrade",CONCATENATE(K162, " transformer upgrade"), IF(AND(AL162="Group 4: Requires multiple FLISR ties",U162&lt;=Assumptions!H$39),CONCATENATE(K162, " transformer upgrade"), "No transformer upgrade"))</f>
        <v>South Seffner W transformer upgrade</v>
      </c>
      <c r="T162" s="4">
        <v>22.4</v>
      </c>
      <c r="U162" s="4">
        <v>1.2265102618581061</v>
      </c>
      <c r="V162" s="4">
        <v>0</v>
      </c>
      <c r="W162" s="4">
        <v>0</v>
      </c>
      <c r="X162" s="28">
        <v>1.0896456832709258</v>
      </c>
      <c r="Y162" s="4" t="s">
        <v>137</v>
      </c>
      <c r="Z162" s="4">
        <v>588.40866896629996</v>
      </c>
      <c r="AA162" s="28">
        <v>1.0896371187714815</v>
      </c>
      <c r="AB162" s="4" t="s">
        <v>137</v>
      </c>
      <c r="AC162" s="4">
        <f t="shared" si="9"/>
        <v>13.452723237671403</v>
      </c>
      <c r="AD162" s="4">
        <v>588.40404413659996</v>
      </c>
      <c r="AE162" s="4">
        <v>540</v>
      </c>
      <c r="AF162" s="28">
        <v>1.0896371187714815</v>
      </c>
      <c r="AG162" s="4">
        <v>0</v>
      </c>
      <c r="AH162" s="4" t="s">
        <v>138</v>
      </c>
      <c r="AI162" s="4">
        <v>0</v>
      </c>
      <c r="AJ162" s="4">
        <f>IF(AI162&lt;&gt;0,COUNTIF(Capacitors!A:A,L162),0)</f>
        <v>0</v>
      </c>
      <c r="AK162" s="4">
        <v>0</v>
      </c>
      <c r="AL162" s="4" t="s">
        <v>139</v>
      </c>
      <c r="AM162" s="29">
        <f>Assumptions!H$11+Assumptions!H$12+Assumptions!H$13</f>
        <v>228000</v>
      </c>
      <c r="AN162" s="29">
        <f>IFERROR(IF(C162="RelayElectromechanical",Assumptions!H$10,0),Assumptions!H$10)+IFERROR(IF(M162="RelayElectromechanical",Assumptions!H$10,0),Assumptions!H$10)</f>
        <v>120000</v>
      </c>
      <c r="AO162" s="30">
        <f>J162*Assumptions!$H$5</f>
        <v>228000</v>
      </c>
      <c r="AP162" s="30">
        <f>(AI162*5280*Assumptions!$H$6)+(AK162*5280*Assumptions!$H$7)+(AJ162*Assumptions!H$22)</f>
        <v>0</v>
      </c>
      <c r="AQ162" s="29">
        <f t="shared" si="10"/>
        <v>1750000</v>
      </c>
      <c r="AR162" s="29">
        <f>IF(AL162="Group 4: Requires multiple FLISR ties", Assumptions!$H$9,0)</f>
        <v>445660.98560000001</v>
      </c>
      <c r="AS162" s="36"/>
      <c r="AT162" s="36"/>
      <c r="AU162" s="30">
        <f t="shared" si="11"/>
        <v>2771660.9856000002</v>
      </c>
      <c r="AV162" s="31"/>
      <c r="AW162" s="32"/>
    </row>
    <row r="163" spans="1:49" x14ac:dyDescent="0.25">
      <c r="A163" s="4" t="s">
        <v>492</v>
      </c>
      <c r="B163" s="4">
        <v>13587</v>
      </c>
      <c r="C163" s="4" t="s">
        <v>857</v>
      </c>
      <c r="D163" s="4" t="s">
        <v>493</v>
      </c>
      <c r="E163" s="4">
        <v>2319</v>
      </c>
      <c r="F163" s="4">
        <v>356</v>
      </c>
      <c r="G163" s="4">
        <f t="shared" si="8"/>
        <v>1963</v>
      </c>
      <c r="H163" s="4">
        <v>6.7603999999999997</v>
      </c>
      <c r="I163" s="4">
        <f>3</f>
        <v>3</v>
      </c>
      <c r="J163" s="4">
        <f>CEILING(G163/Assumptions!$H$4,1)</f>
        <v>6</v>
      </c>
      <c r="K163" s="4" t="s">
        <v>494</v>
      </c>
      <c r="L163" s="4">
        <v>13582</v>
      </c>
      <c r="M163" s="4" t="s">
        <v>857</v>
      </c>
      <c r="N163" s="4" t="s">
        <v>495</v>
      </c>
      <c r="O163" s="4">
        <v>67</v>
      </c>
      <c r="P163" s="4" t="s">
        <v>496</v>
      </c>
      <c r="Q163" s="4">
        <v>1</v>
      </c>
      <c r="R163" s="4" t="s">
        <v>29</v>
      </c>
      <c r="S163" s="4" t="str">
        <f>IF(AL163="Group 3: Requires transformer upgrade",CONCATENATE(K163, " transformer upgrade"), IF(AND(AL163="Group 4: Requires multiple FLISR ties",U163&lt;=Assumptions!H$39),CONCATENATE(K163, " transformer upgrade"), "No transformer upgrade"))</f>
        <v>No transformer upgrade</v>
      </c>
      <c r="T163" s="4">
        <v>37.299999999999997</v>
      </c>
      <c r="U163" s="4">
        <v>7.7339957053475032</v>
      </c>
      <c r="V163" s="4">
        <v>0</v>
      </c>
      <c r="W163" s="4">
        <v>0</v>
      </c>
      <c r="X163" s="28">
        <v>1.9140115</v>
      </c>
      <c r="Y163" s="4" t="s">
        <v>142</v>
      </c>
      <c r="Z163" s="4">
        <v>382.8023</v>
      </c>
      <c r="AA163" s="28">
        <v>1.4108394207996295</v>
      </c>
      <c r="AB163" s="4" t="s">
        <v>137</v>
      </c>
      <c r="AC163" s="4">
        <f t="shared" si="9"/>
        <v>17.418305538464725</v>
      </c>
      <c r="AD163" s="4">
        <v>761.85328723179998</v>
      </c>
      <c r="AE163" s="4">
        <v>540</v>
      </c>
      <c r="AF163" s="28">
        <v>1.4108394207996295</v>
      </c>
      <c r="AG163" s="4">
        <v>3.0303030303030303E-3</v>
      </c>
      <c r="AH163" s="4" t="s">
        <v>138</v>
      </c>
      <c r="AI163" s="4">
        <v>3.0303030303030303E-3</v>
      </c>
      <c r="AJ163" s="4">
        <f>IF(AI163&lt;&gt;0,COUNTIF(Capacitors!A:A,L163),0)</f>
        <v>0</v>
      </c>
      <c r="AK163" s="4">
        <v>0</v>
      </c>
      <c r="AL163" s="4" t="s">
        <v>139</v>
      </c>
      <c r="AM163" s="29">
        <f>Assumptions!H$11+Assumptions!H$12+Assumptions!H$13</f>
        <v>228000</v>
      </c>
      <c r="AN163" s="29">
        <f>IFERROR(IF(C163="RelayElectromechanical",Assumptions!H$10,0),Assumptions!H$10)+IFERROR(IF(M163="RelayElectromechanical",Assumptions!H$10,0),Assumptions!H$10)</f>
        <v>0</v>
      </c>
      <c r="AO163" s="30">
        <f>J163*Assumptions!$H$5</f>
        <v>456000</v>
      </c>
      <c r="AP163" s="30">
        <f>(AI163*5280*Assumptions!$H$6)+(AK163*5280*Assumptions!$H$7)+(AJ163*Assumptions!H$22)</f>
        <v>862.03199999999993</v>
      </c>
      <c r="AQ163" s="29">
        <f t="shared" si="10"/>
        <v>0</v>
      </c>
      <c r="AR163" s="29">
        <f>IF(AL163="Group 4: Requires multiple FLISR ties", Assumptions!$H$9,0)</f>
        <v>445660.98560000001</v>
      </c>
      <c r="AS163" s="36"/>
      <c r="AT163" s="36"/>
      <c r="AU163" s="30">
        <f t="shared" si="11"/>
        <v>1130523.0175999999</v>
      </c>
      <c r="AV163" s="31"/>
      <c r="AW163" s="32"/>
    </row>
    <row r="164" spans="1:49" x14ac:dyDescent="0.25">
      <c r="A164" s="4" t="s">
        <v>533</v>
      </c>
      <c r="B164" s="4">
        <v>13891</v>
      </c>
      <c r="C164" s="4" t="s">
        <v>857</v>
      </c>
      <c r="D164" s="4" t="s">
        <v>652</v>
      </c>
      <c r="E164" s="4">
        <v>1382</v>
      </c>
      <c r="F164" s="4">
        <v>347</v>
      </c>
      <c r="G164" s="4">
        <f t="shared" si="8"/>
        <v>1035</v>
      </c>
      <c r="H164" s="4">
        <v>4.9474</v>
      </c>
      <c r="I164" s="4">
        <f>3</f>
        <v>3</v>
      </c>
      <c r="J164" s="4">
        <f>CEILING(G164/Assumptions!$H$4,1)</f>
        <v>3</v>
      </c>
      <c r="K164" s="4" t="s">
        <v>494</v>
      </c>
      <c r="L164" s="4">
        <v>13585</v>
      </c>
      <c r="M164" s="4" t="s">
        <v>857</v>
      </c>
      <c r="N164" s="4" t="s">
        <v>586</v>
      </c>
      <c r="O164" s="4">
        <v>202</v>
      </c>
      <c r="P164" s="4" t="s">
        <v>496</v>
      </c>
      <c r="Q164" s="4">
        <v>4</v>
      </c>
      <c r="R164" s="4" t="s">
        <v>29</v>
      </c>
      <c r="S164" s="4" t="str">
        <f>IF(AL164="Group 3: Requires transformer upgrade",CONCATENATE(K164, " transformer upgrade"), IF(AND(AL164="Group 4: Requires multiple FLISR ties",U164&lt;=Assumptions!H$39),CONCATENATE(K164, " transformer upgrade"), "No transformer upgrade"))</f>
        <v>No transformer upgrade</v>
      </c>
      <c r="T164" s="4">
        <v>37.299999999999997</v>
      </c>
      <c r="U164" s="4">
        <v>7.7339957053475032</v>
      </c>
      <c r="V164" s="4">
        <v>0</v>
      </c>
      <c r="W164" s="4">
        <v>0</v>
      </c>
      <c r="X164" s="28">
        <v>0.83554240740740737</v>
      </c>
      <c r="Y164" s="4" t="s">
        <v>137</v>
      </c>
      <c r="Z164" s="4">
        <v>451.19290000000001</v>
      </c>
      <c r="AA164" s="28">
        <v>0.83553733029388888</v>
      </c>
      <c r="AB164" s="4" t="s">
        <v>137</v>
      </c>
      <c r="AC164" s="4">
        <f t="shared" si="9"/>
        <v>10.315592471610568</v>
      </c>
      <c r="AD164" s="4">
        <v>451.19015835869999</v>
      </c>
      <c r="AE164" s="4">
        <v>540</v>
      </c>
      <c r="AF164" s="4">
        <v>0.83553733029388888</v>
      </c>
      <c r="AG164" s="4">
        <v>0</v>
      </c>
      <c r="AH164" s="4" t="s">
        <v>138</v>
      </c>
      <c r="AI164" s="4">
        <v>0</v>
      </c>
      <c r="AJ164" s="4">
        <f>IF(AI164&lt;&gt;0,COUNTIF(Capacitors!A:A,L164),0)</f>
        <v>0</v>
      </c>
      <c r="AK164" s="4">
        <v>0</v>
      </c>
      <c r="AL164" s="4" t="s">
        <v>856</v>
      </c>
      <c r="AM164" s="29">
        <f>Assumptions!H$11+Assumptions!H$12+Assumptions!H$13</f>
        <v>228000</v>
      </c>
      <c r="AN164" s="29">
        <f>IFERROR(IF(C164="RelayElectromechanical",Assumptions!H$10,0),Assumptions!H$10)+IFERROR(IF(M164="RelayElectromechanical",Assumptions!H$10,0),Assumptions!H$10)</f>
        <v>0</v>
      </c>
      <c r="AO164" s="30">
        <f>J164*Assumptions!$H$5</f>
        <v>228000</v>
      </c>
      <c r="AP164" s="30">
        <f>(AI164*5280*Assumptions!$H$6)+(AK164*5280*Assumptions!$H$7)+(AJ164*Assumptions!H$22)</f>
        <v>0</v>
      </c>
      <c r="AQ164" s="29">
        <f t="shared" si="10"/>
        <v>0</v>
      </c>
      <c r="AR164" s="29">
        <f>IF(AL164="Group 4: Requires multiple FLISR ties", Assumptions!$H$9,0)</f>
        <v>0</v>
      </c>
      <c r="AS164" s="36"/>
      <c r="AT164" s="36"/>
      <c r="AU164" s="30">
        <f t="shared" si="11"/>
        <v>456000</v>
      </c>
      <c r="AV164" s="31"/>
      <c r="AW164" s="32"/>
    </row>
    <row r="165" spans="1:49" x14ac:dyDescent="0.25">
      <c r="A165" s="4" t="s">
        <v>533</v>
      </c>
      <c r="B165" s="4">
        <v>13892</v>
      </c>
      <c r="C165" s="4" t="s">
        <v>857</v>
      </c>
      <c r="D165" s="4" t="s">
        <v>534</v>
      </c>
      <c r="E165" s="4">
        <v>1019</v>
      </c>
      <c r="F165" s="4">
        <v>271</v>
      </c>
      <c r="G165" s="4">
        <f t="shared" si="8"/>
        <v>748</v>
      </c>
      <c r="H165" s="4">
        <v>5.8411999999999997</v>
      </c>
      <c r="I165" s="4">
        <f>3</f>
        <v>3</v>
      </c>
      <c r="J165" s="4">
        <f>CEILING(G165/Assumptions!$H$4,1)</f>
        <v>3</v>
      </c>
      <c r="K165" s="4" t="s">
        <v>492</v>
      </c>
      <c r="L165" s="4">
        <v>13587</v>
      </c>
      <c r="M165" s="4" t="s">
        <v>857</v>
      </c>
      <c r="N165" s="4" t="s">
        <v>535</v>
      </c>
      <c r="O165" s="4">
        <v>294</v>
      </c>
      <c r="P165" s="4" t="s">
        <v>496</v>
      </c>
      <c r="Q165" s="4">
        <v>2</v>
      </c>
      <c r="R165" s="4" t="s">
        <v>29</v>
      </c>
      <c r="S165" s="4" t="str">
        <f>IF(AL165="Group 3: Requires transformer upgrade",CONCATENATE(K165, " transformer upgrade"), IF(AND(AL165="Group 4: Requires multiple FLISR ties",U165&lt;=Assumptions!H$39),CONCATENATE(K165, " transformer upgrade"), "No transformer upgrade"))</f>
        <v>No transformer upgrade</v>
      </c>
      <c r="T165" s="4">
        <v>37</v>
      </c>
      <c r="U165" s="4">
        <v>9.6293691714408389</v>
      </c>
      <c r="V165" s="4">
        <v>0</v>
      </c>
      <c r="W165" s="4">
        <v>0</v>
      </c>
      <c r="X165" s="28">
        <v>1.083165493190926</v>
      </c>
      <c r="Y165" s="4" t="s">
        <v>137</v>
      </c>
      <c r="Z165" s="4">
        <v>584.90936632310002</v>
      </c>
      <c r="AA165" s="28">
        <v>1.083165493190926</v>
      </c>
      <c r="AB165" s="4" t="s">
        <v>137</v>
      </c>
      <c r="AC165" s="4">
        <f t="shared" si="9"/>
        <v>13.372824171887737</v>
      </c>
      <c r="AD165" s="4">
        <v>584.90936632310002</v>
      </c>
      <c r="AE165" s="4">
        <v>540</v>
      </c>
      <c r="AF165" s="28">
        <v>1.083165493190926</v>
      </c>
      <c r="AG165" s="4">
        <v>0</v>
      </c>
      <c r="AH165" s="4" t="s">
        <v>138</v>
      </c>
      <c r="AI165" s="4">
        <v>0</v>
      </c>
      <c r="AJ165" s="4">
        <f>IF(AI165&lt;&gt;0,COUNTIF(Capacitors!A:A,L165),0)</f>
        <v>0</v>
      </c>
      <c r="AK165" s="4">
        <v>0</v>
      </c>
      <c r="AL165" s="4" t="s">
        <v>139</v>
      </c>
      <c r="AM165" s="29">
        <f>Assumptions!H$11+Assumptions!H$12+Assumptions!H$13</f>
        <v>228000</v>
      </c>
      <c r="AN165" s="29">
        <f>IFERROR(IF(C165="RelayElectromechanical",Assumptions!H$10,0),Assumptions!H$10)+IFERROR(IF(M165="RelayElectromechanical",Assumptions!H$10,0),Assumptions!H$10)</f>
        <v>0</v>
      </c>
      <c r="AO165" s="30">
        <f>J165*Assumptions!$H$5</f>
        <v>228000</v>
      </c>
      <c r="AP165" s="30">
        <f>(AI165*5280*Assumptions!$H$6)+(AK165*5280*Assumptions!$H$7)+(AJ165*Assumptions!H$22)</f>
        <v>0</v>
      </c>
      <c r="AQ165" s="29">
        <f t="shared" si="10"/>
        <v>0</v>
      </c>
      <c r="AR165" s="29">
        <f>IF(AL165="Group 4: Requires multiple FLISR ties", Assumptions!$H$9,0)</f>
        <v>445660.98560000001</v>
      </c>
      <c r="AS165" s="36"/>
      <c r="AT165" s="36"/>
      <c r="AU165" s="30">
        <f t="shared" si="11"/>
        <v>901660.98560000001</v>
      </c>
      <c r="AV165" s="31"/>
      <c r="AW165" s="32"/>
    </row>
    <row r="166" spans="1:49" x14ac:dyDescent="0.25">
      <c r="A166" s="4" t="s">
        <v>27</v>
      </c>
      <c r="B166" s="4">
        <v>13591</v>
      </c>
      <c r="C166" s="4" t="s">
        <v>857</v>
      </c>
      <c r="D166" s="4" t="s">
        <v>28</v>
      </c>
      <c r="E166" s="4">
        <v>1878</v>
      </c>
      <c r="F166" s="4">
        <v>306</v>
      </c>
      <c r="G166" s="4">
        <f t="shared" si="8"/>
        <v>1572</v>
      </c>
      <c r="H166" s="4">
        <v>7.5103999999999997</v>
      </c>
      <c r="I166" s="4">
        <f>3</f>
        <v>3</v>
      </c>
      <c r="J166" s="4">
        <f>CEILING(G166/Assumptions!$H$4,1)</f>
        <v>5</v>
      </c>
      <c r="K166" s="4" t="s">
        <v>27</v>
      </c>
      <c r="L166" s="4">
        <v>13590</v>
      </c>
      <c r="M166" s="4" t="s">
        <v>857</v>
      </c>
      <c r="N166" s="4">
        <v>91439165</v>
      </c>
      <c r="O166" s="4">
        <v>137</v>
      </c>
      <c r="P166" s="4" t="s">
        <v>26</v>
      </c>
      <c r="Q166" s="4">
        <v>3</v>
      </c>
      <c r="R166" s="4" t="s">
        <v>29</v>
      </c>
      <c r="S166" s="4" t="str">
        <f>IF(AL166="Group 3: Requires transformer upgrade",CONCATENATE(K166, " transformer upgrade"), IF(AND(AL166="Group 4: Requires multiple FLISR ties",U166&lt;=Assumptions!H$39),CONCATENATE(K166, " transformer upgrade"), "No transformer upgrade"))</f>
        <v>No transformer upgrade</v>
      </c>
      <c r="T166" s="4">
        <v>37</v>
      </c>
      <c r="U166" s="4">
        <v>12.548543440130739</v>
      </c>
      <c r="V166" s="4">
        <v>0</v>
      </c>
      <c r="W166" s="4">
        <v>0</v>
      </c>
      <c r="X166" s="28">
        <v>1.2039163264133335</v>
      </c>
      <c r="Y166" s="4" t="s">
        <v>137</v>
      </c>
      <c r="Z166" s="4">
        <v>650.11481626320005</v>
      </c>
      <c r="AA166" s="28">
        <v>1.2039163690098149</v>
      </c>
      <c r="AB166" s="4" t="s">
        <v>137</v>
      </c>
      <c r="AC166" s="4">
        <f t="shared" si="9"/>
        <v>14.863621507178053</v>
      </c>
      <c r="AD166" s="4">
        <v>650.11483926530002</v>
      </c>
      <c r="AE166" s="4">
        <v>540</v>
      </c>
      <c r="AF166" s="28">
        <v>1.2039163690098149</v>
      </c>
      <c r="AG166" s="4">
        <v>0</v>
      </c>
      <c r="AH166" s="4" t="s">
        <v>138</v>
      </c>
      <c r="AI166" s="4">
        <v>0</v>
      </c>
      <c r="AJ166" s="4">
        <f>IF(AI166&lt;&gt;0,COUNTIF(Capacitors!A:A,L166),0)</f>
        <v>0</v>
      </c>
      <c r="AK166" s="4">
        <v>0</v>
      </c>
      <c r="AL166" s="4" t="s">
        <v>139</v>
      </c>
      <c r="AM166" s="29">
        <f>Assumptions!H$11+Assumptions!H$12+Assumptions!H$13</f>
        <v>228000</v>
      </c>
      <c r="AN166" s="29">
        <f>IFERROR(IF(C166="RelayElectromechanical",Assumptions!H$10,0),Assumptions!H$10)+IFERROR(IF(M166="RelayElectromechanical",Assumptions!H$10,0),Assumptions!H$10)</f>
        <v>0</v>
      </c>
      <c r="AO166" s="30">
        <f>J166*Assumptions!$H$5</f>
        <v>380000</v>
      </c>
      <c r="AP166" s="30">
        <f>(AI166*5280*Assumptions!$H$6)+(AK166*5280*Assumptions!$H$7)+(AJ166*Assumptions!H$22)</f>
        <v>0</v>
      </c>
      <c r="AQ166" s="29">
        <f t="shared" si="10"/>
        <v>0</v>
      </c>
      <c r="AR166" s="29">
        <f>IF(AL166="Group 4: Requires multiple FLISR ties", Assumptions!$H$9,0)</f>
        <v>445660.98560000001</v>
      </c>
      <c r="AS166" s="36"/>
      <c r="AT166" s="36"/>
      <c r="AU166" s="30">
        <f t="shared" si="11"/>
        <v>1053660.9856</v>
      </c>
      <c r="AV166" s="31"/>
      <c r="AW166" s="32"/>
    </row>
    <row r="167" spans="1:49" x14ac:dyDescent="0.25">
      <c r="A167" s="4" t="s">
        <v>84</v>
      </c>
      <c r="B167" s="4">
        <v>13102</v>
      </c>
      <c r="C167" s="4" t="s">
        <v>857</v>
      </c>
      <c r="D167" s="4" t="s">
        <v>85</v>
      </c>
      <c r="E167" s="4">
        <v>1190</v>
      </c>
      <c r="F167" s="4">
        <v>367</v>
      </c>
      <c r="G167" s="4">
        <f t="shared" si="8"/>
        <v>823</v>
      </c>
      <c r="H167" s="4">
        <v>2.8774999999999999</v>
      </c>
      <c r="I167" s="4">
        <f>3</f>
        <v>3</v>
      </c>
      <c r="J167" s="4">
        <f>CEILING(G167/Assumptions!$H$4,1)</f>
        <v>3</v>
      </c>
      <c r="K167" s="4" t="s">
        <v>27</v>
      </c>
      <c r="L167" s="4">
        <v>13591</v>
      </c>
      <c r="M167" s="4" t="s">
        <v>857</v>
      </c>
      <c r="N167" s="4">
        <v>91420049</v>
      </c>
      <c r="O167" s="4">
        <v>78</v>
      </c>
      <c r="P167" s="4" t="s">
        <v>26</v>
      </c>
      <c r="Q167" s="4">
        <v>1</v>
      </c>
      <c r="R167" s="4" t="s">
        <v>29</v>
      </c>
      <c r="S167" s="4" t="str">
        <f>IF(AL167="Group 3: Requires transformer upgrade",CONCATENATE(K167, " transformer upgrade"), IF(AND(AL167="Group 4: Requires multiple FLISR ties",U167&lt;=Assumptions!H$39),CONCATENATE(K167, " transformer upgrade"), "No transformer upgrade"))</f>
        <v>No transformer upgrade</v>
      </c>
      <c r="T167" s="4">
        <v>37</v>
      </c>
      <c r="U167" s="4">
        <v>12.548543440130739</v>
      </c>
      <c r="V167" s="4">
        <v>0.1</v>
      </c>
      <c r="W167" s="4">
        <v>4.3738656756789842</v>
      </c>
      <c r="X167" s="28">
        <v>0.87917283607759256</v>
      </c>
      <c r="Y167" s="4" t="s">
        <v>137</v>
      </c>
      <c r="Z167" s="4">
        <v>474.75333148189998</v>
      </c>
      <c r="AA167" s="28">
        <v>0.87917302474222225</v>
      </c>
      <c r="AB167" s="4" t="s">
        <v>137</v>
      </c>
      <c r="AC167" s="4">
        <f t="shared" si="9"/>
        <v>10.854321292962453</v>
      </c>
      <c r="AD167" s="4">
        <v>474.75343336079999</v>
      </c>
      <c r="AE167" s="4">
        <v>540</v>
      </c>
      <c r="AF167" s="4">
        <v>0.88727277599347953</v>
      </c>
      <c r="AG167" s="4">
        <v>0</v>
      </c>
      <c r="AH167" s="4" t="s">
        <v>138</v>
      </c>
      <c r="AI167" s="4">
        <v>0</v>
      </c>
      <c r="AJ167" s="4">
        <f>IF(AI167&lt;&gt;0,COUNTIF(Capacitors!A:A,L167),0)</f>
        <v>0</v>
      </c>
      <c r="AK167" s="4">
        <v>0</v>
      </c>
      <c r="AL167" s="4" t="s">
        <v>856</v>
      </c>
      <c r="AM167" s="29">
        <f>Assumptions!H$11+Assumptions!H$12+Assumptions!H$13</f>
        <v>228000</v>
      </c>
      <c r="AN167" s="29">
        <f>IFERROR(IF(C167="RelayElectromechanical",Assumptions!H$10,0),Assumptions!H$10)+IFERROR(IF(M167="RelayElectromechanical",Assumptions!H$10,0),Assumptions!H$10)</f>
        <v>0</v>
      </c>
      <c r="AO167" s="30">
        <f>J167*Assumptions!$H$5</f>
        <v>228000</v>
      </c>
      <c r="AP167" s="30">
        <f>(AI167*5280*Assumptions!$H$6)+(AK167*5280*Assumptions!$H$7)+(AJ167*Assumptions!H$22)</f>
        <v>0</v>
      </c>
      <c r="AQ167" s="29">
        <f t="shared" si="10"/>
        <v>0</v>
      </c>
      <c r="AR167" s="29">
        <f>IF(AL167="Group 4: Requires multiple FLISR ties", Assumptions!$H$9,0)</f>
        <v>0</v>
      </c>
      <c r="AS167" s="36"/>
      <c r="AT167" s="36"/>
      <c r="AU167" s="30">
        <f t="shared" si="11"/>
        <v>456000</v>
      </c>
      <c r="AV167" s="31"/>
      <c r="AW167" s="32"/>
    </row>
    <row r="168" spans="1:49" x14ac:dyDescent="0.25">
      <c r="A168" s="4" t="s">
        <v>39</v>
      </c>
      <c r="B168" s="4">
        <v>13417</v>
      </c>
      <c r="C168" s="4" t="s">
        <v>857</v>
      </c>
      <c r="D168" s="4" t="s">
        <v>125</v>
      </c>
      <c r="E168" s="4">
        <v>903</v>
      </c>
      <c r="F168" s="4">
        <v>306</v>
      </c>
      <c r="G168" s="4">
        <f t="shared" si="8"/>
        <v>597</v>
      </c>
      <c r="H168" s="4">
        <v>2.8414999999999999</v>
      </c>
      <c r="I168" s="4">
        <f>3</f>
        <v>3</v>
      </c>
      <c r="J168" s="4">
        <f>CEILING(G168/Assumptions!$H$4,1)</f>
        <v>2</v>
      </c>
      <c r="K168" s="4" t="s">
        <v>27</v>
      </c>
      <c r="L168" s="4">
        <v>13592</v>
      </c>
      <c r="M168" s="4" t="s">
        <v>857</v>
      </c>
      <c r="N168" s="4">
        <v>92761925</v>
      </c>
      <c r="O168" s="4">
        <v>193</v>
      </c>
      <c r="P168" s="4" t="s">
        <v>26</v>
      </c>
      <c r="Q168" s="4">
        <v>4</v>
      </c>
      <c r="R168" s="4" t="s">
        <v>29</v>
      </c>
      <c r="S168" s="4" t="str">
        <f>IF(AL168="Group 3: Requires transformer upgrade",CONCATENATE(K168, " transformer upgrade"), IF(AND(AL168="Group 4: Requires multiple FLISR ties",U168&lt;=Assumptions!H$39),CONCATENATE(K168, " transformer upgrade"), "No transformer upgrade"))</f>
        <v>No transformer upgrade</v>
      </c>
      <c r="T168" s="4">
        <v>37</v>
      </c>
      <c r="U168" s="4">
        <v>12.548543440130739</v>
      </c>
      <c r="V168" s="4">
        <v>0</v>
      </c>
      <c r="W168" s="4">
        <v>0</v>
      </c>
      <c r="X168" s="28">
        <v>0.67828848638909089</v>
      </c>
      <c r="Y168" s="4" t="s">
        <v>141</v>
      </c>
      <c r="Z168" s="4">
        <v>111.9176002542</v>
      </c>
      <c r="AA168" s="28">
        <v>0.66562763596491226</v>
      </c>
      <c r="AB168" s="4" t="s">
        <v>151</v>
      </c>
      <c r="AC168" s="4">
        <f t="shared" si="9"/>
        <v>3.4697705017299332</v>
      </c>
      <c r="AD168" s="4">
        <v>151.76310100000001</v>
      </c>
      <c r="AE168" s="4">
        <v>228</v>
      </c>
      <c r="AF168" s="4">
        <v>0.66562763596491226</v>
      </c>
      <c r="AG168" s="4">
        <v>0</v>
      </c>
      <c r="AH168" s="4" t="s">
        <v>138</v>
      </c>
      <c r="AI168" s="4">
        <v>0</v>
      </c>
      <c r="AJ168" s="4">
        <f>IF(AI168&lt;&gt;0,COUNTIF(Capacitors!A:A,L168),0)</f>
        <v>0</v>
      </c>
      <c r="AK168" s="4">
        <v>0</v>
      </c>
      <c r="AL168" s="4" t="s">
        <v>856</v>
      </c>
      <c r="AM168" s="29">
        <f>Assumptions!H$11+Assumptions!H$12+Assumptions!H$13</f>
        <v>228000</v>
      </c>
      <c r="AN168" s="29">
        <f>IFERROR(IF(C168="RelayElectromechanical",Assumptions!H$10,0),Assumptions!H$10)+IFERROR(IF(M168="RelayElectromechanical",Assumptions!H$10,0),Assumptions!H$10)</f>
        <v>0</v>
      </c>
      <c r="AO168" s="30">
        <f>J168*Assumptions!$H$5</f>
        <v>152000</v>
      </c>
      <c r="AP168" s="30">
        <f>(AI168*5280*Assumptions!$H$6)+(AK168*5280*Assumptions!$H$7)+(AJ168*Assumptions!H$22)</f>
        <v>0</v>
      </c>
      <c r="AQ168" s="29">
        <f t="shared" si="10"/>
        <v>0</v>
      </c>
      <c r="AR168" s="29">
        <f>IF(AL168="Group 4: Requires multiple FLISR ties", Assumptions!$H$9,0)</f>
        <v>0</v>
      </c>
      <c r="AS168" s="36"/>
      <c r="AT168" s="36"/>
      <c r="AU168" s="30">
        <f t="shared" si="11"/>
        <v>380000</v>
      </c>
      <c r="AV168" s="31"/>
      <c r="AW168" s="32"/>
    </row>
    <row r="169" spans="1:49" x14ac:dyDescent="0.25">
      <c r="A169" s="4" t="s">
        <v>27</v>
      </c>
      <c r="B169" s="4">
        <v>13593</v>
      </c>
      <c r="C169" s="4" t="s">
        <v>857</v>
      </c>
      <c r="D169" s="4" t="s">
        <v>128</v>
      </c>
      <c r="E169" s="4">
        <v>878</v>
      </c>
      <c r="F169" s="4">
        <v>304</v>
      </c>
      <c r="G169" s="4">
        <f t="shared" si="8"/>
        <v>574</v>
      </c>
      <c r="H169" s="4">
        <v>2.9682000000000004</v>
      </c>
      <c r="I169" s="4">
        <f>3</f>
        <v>3</v>
      </c>
      <c r="J169" s="4">
        <f>CEILING(G169/Assumptions!$H$4,1)</f>
        <v>2</v>
      </c>
      <c r="K169" s="4" t="s">
        <v>27</v>
      </c>
      <c r="L169" s="4">
        <v>13592</v>
      </c>
      <c r="M169" s="4" t="s">
        <v>857</v>
      </c>
      <c r="N169" s="4">
        <v>90876958</v>
      </c>
      <c r="O169" s="4">
        <v>156</v>
      </c>
      <c r="P169" s="4" t="s">
        <v>26</v>
      </c>
      <c r="Q169" s="4">
        <v>6</v>
      </c>
      <c r="R169" s="4" t="s">
        <v>29</v>
      </c>
      <c r="S169" s="4" t="str">
        <f>IF(AL169="Group 3: Requires transformer upgrade",CONCATENATE(K169, " transformer upgrade"), IF(AND(AL169="Group 4: Requires multiple FLISR ties",U169&lt;=Assumptions!H$39),CONCATENATE(K169, " transformer upgrade"), "No transformer upgrade"))</f>
        <v>No transformer upgrade</v>
      </c>
      <c r="T169" s="4">
        <v>37</v>
      </c>
      <c r="U169" s="4">
        <v>12.548543440130739</v>
      </c>
      <c r="V169" s="4">
        <v>0</v>
      </c>
      <c r="W169" s="4">
        <v>0</v>
      </c>
      <c r="X169" s="28">
        <v>0.91563753646666668</v>
      </c>
      <c r="Y169" s="4" t="s">
        <v>151</v>
      </c>
      <c r="Z169" s="4">
        <v>208.7653583144</v>
      </c>
      <c r="AA169" s="28">
        <v>0.63907072837092593</v>
      </c>
      <c r="AB169" s="4" t="s">
        <v>137</v>
      </c>
      <c r="AC169" s="4">
        <f t="shared" si="9"/>
        <v>7.8900043784890164</v>
      </c>
      <c r="AD169" s="4">
        <v>345.09819332030003</v>
      </c>
      <c r="AE169" s="4">
        <v>540</v>
      </c>
      <c r="AF169" s="4">
        <v>0.63907072837092593</v>
      </c>
      <c r="AG169" s="4">
        <v>5.9659090909090912E-2</v>
      </c>
      <c r="AH169" s="4" t="s">
        <v>146</v>
      </c>
      <c r="AI169" s="4">
        <v>0</v>
      </c>
      <c r="AJ169" s="4">
        <f>IF(AI169&lt;&gt;0,COUNTIF(Capacitors!A:A,L169),0)</f>
        <v>0</v>
      </c>
      <c r="AK169" s="4">
        <v>5.9659090909090912E-2</v>
      </c>
      <c r="AL169" s="4" t="s">
        <v>149</v>
      </c>
      <c r="AM169" s="29">
        <f>Assumptions!H$11+Assumptions!H$12+Assumptions!H$13</f>
        <v>228000</v>
      </c>
      <c r="AN169" s="29">
        <f>IFERROR(IF(C169="RelayElectromechanical",Assumptions!H$10,0),Assumptions!H$10)+IFERROR(IF(M169="RelayElectromechanical",Assumptions!H$10,0),Assumptions!H$10)</f>
        <v>0</v>
      </c>
      <c r="AO169" s="30">
        <f>J169*Assumptions!$H$5</f>
        <v>152000</v>
      </c>
      <c r="AP169" s="30">
        <f>(AI169*5280*Assumptions!$H$6)+(AK169*5280*Assumptions!$H$7)+(AJ169*Assumptions!H$22)</f>
        <v>19255.806818181816</v>
      </c>
      <c r="AQ169" s="29">
        <f t="shared" si="10"/>
        <v>0</v>
      </c>
      <c r="AR169" s="29">
        <f>IF(AL169="Group 4: Requires multiple FLISR ties", Assumptions!$H$9,0)</f>
        <v>0</v>
      </c>
      <c r="AS169" s="36"/>
      <c r="AT169" s="36"/>
      <c r="AU169" s="30">
        <f t="shared" si="11"/>
        <v>399255.80681818182</v>
      </c>
      <c r="AV169" s="31"/>
      <c r="AW169" s="32"/>
    </row>
    <row r="170" spans="1:49" x14ac:dyDescent="0.25">
      <c r="A170" s="4" t="s">
        <v>39</v>
      </c>
      <c r="B170" s="4">
        <v>13418</v>
      </c>
      <c r="C170" s="4" t="s">
        <v>857</v>
      </c>
      <c r="D170" s="4" t="s">
        <v>120</v>
      </c>
      <c r="E170" s="4">
        <v>1656</v>
      </c>
      <c r="F170" s="4">
        <v>292</v>
      </c>
      <c r="G170" s="4">
        <f t="shared" si="8"/>
        <v>1364</v>
      </c>
      <c r="H170" s="4">
        <v>5.0508000000000006</v>
      </c>
      <c r="I170" s="4">
        <f>3</f>
        <v>3</v>
      </c>
      <c r="J170" s="4">
        <f>CEILING(G170/Assumptions!$H$4,1)</f>
        <v>4</v>
      </c>
      <c r="K170" s="4" t="s">
        <v>27</v>
      </c>
      <c r="L170" s="4">
        <v>13593</v>
      </c>
      <c r="M170" s="4" t="s">
        <v>857</v>
      </c>
      <c r="N170" s="4">
        <v>92299713</v>
      </c>
      <c r="O170" s="4">
        <v>35</v>
      </c>
      <c r="P170" s="4" t="s">
        <v>26</v>
      </c>
      <c r="Q170" s="4">
        <v>3</v>
      </c>
      <c r="R170" s="4" t="s">
        <v>29</v>
      </c>
      <c r="S170" s="4" t="str">
        <f>IF(AL170="Group 3: Requires transformer upgrade",CONCATENATE(K170, " transformer upgrade"), IF(AND(AL170="Group 4: Requires multiple FLISR ties",U170&lt;=Assumptions!H$39),CONCATENATE(K170, " transformer upgrade"), "No transformer upgrade"))</f>
        <v>No transformer upgrade</v>
      </c>
      <c r="T170" s="4">
        <v>37</v>
      </c>
      <c r="U170" s="4">
        <v>12.548543440130739</v>
      </c>
      <c r="V170" s="4">
        <v>0</v>
      </c>
      <c r="W170" s="4">
        <v>0</v>
      </c>
      <c r="X170" s="28">
        <v>0.73655833720092589</v>
      </c>
      <c r="Y170" s="4" t="s">
        <v>137</v>
      </c>
      <c r="Z170" s="4">
        <v>397.7415020885</v>
      </c>
      <c r="AA170" s="28">
        <v>0.73655834665351849</v>
      </c>
      <c r="AB170" s="4" t="s">
        <v>137</v>
      </c>
      <c r="AC170" s="4">
        <f t="shared" si="9"/>
        <v>9.0935921833300473</v>
      </c>
      <c r="AD170" s="4">
        <v>397.74150719289997</v>
      </c>
      <c r="AE170" s="4">
        <v>540</v>
      </c>
      <c r="AF170" s="4">
        <v>0.73655834665351849</v>
      </c>
      <c r="AG170" s="4">
        <v>0</v>
      </c>
      <c r="AH170" s="4" t="s">
        <v>138</v>
      </c>
      <c r="AI170" s="4">
        <v>0</v>
      </c>
      <c r="AJ170" s="4">
        <f>IF(AI170&lt;&gt;0,COUNTIF(Capacitors!A:A,L170),0)</f>
        <v>0</v>
      </c>
      <c r="AK170" s="4">
        <v>0</v>
      </c>
      <c r="AL170" s="4" t="s">
        <v>856</v>
      </c>
      <c r="AM170" s="29">
        <f>Assumptions!H$11+Assumptions!H$12+Assumptions!H$13</f>
        <v>228000</v>
      </c>
      <c r="AN170" s="29">
        <f>IFERROR(IF(C170="RelayElectromechanical",Assumptions!H$10,0),Assumptions!H$10)+IFERROR(IF(M170="RelayElectromechanical",Assumptions!H$10,0),Assumptions!H$10)</f>
        <v>0</v>
      </c>
      <c r="AO170" s="30">
        <f>J170*Assumptions!$H$5</f>
        <v>304000</v>
      </c>
      <c r="AP170" s="30">
        <f>(AI170*5280*Assumptions!$H$6)+(AK170*5280*Assumptions!$H$7)+(AJ170*Assumptions!H$22)</f>
        <v>0</v>
      </c>
      <c r="AQ170" s="29">
        <f t="shared" si="10"/>
        <v>0</v>
      </c>
      <c r="AR170" s="29">
        <f>IF(AL170="Group 4: Requires multiple FLISR ties", Assumptions!$H$9,0)</f>
        <v>0</v>
      </c>
      <c r="AS170" s="36"/>
      <c r="AT170" s="36"/>
      <c r="AU170" s="30">
        <f t="shared" si="11"/>
        <v>532000</v>
      </c>
      <c r="AV170" s="31"/>
      <c r="AW170" s="32"/>
    </row>
    <row r="171" spans="1:49" x14ac:dyDescent="0.25">
      <c r="A171" s="4" t="s">
        <v>51</v>
      </c>
      <c r="B171" s="4">
        <v>13105</v>
      </c>
      <c r="C171" s="4" t="s">
        <v>857</v>
      </c>
      <c r="D171" s="4" t="s">
        <v>117</v>
      </c>
      <c r="E171" s="4">
        <v>1173</v>
      </c>
      <c r="F171" s="4">
        <v>411</v>
      </c>
      <c r="G171" s="4">
        <f t="shared" si="8"/>
        <v>762</v>
      </c>
      <c r="H171" s="4">
        <v>5.3781999999999996</v>
      </c>
      <c r="I171" s="4">
        <f>3</f>
        <v>3</v>
      </c>
      <c r="J171" s="4">
        <f>CEILING(G171/Assumptions!$H$4,1)</f>
        <v>3</v>
      </c>
      <c r="K171" s="4" t="s">
        <v>27</v>
      </c>
      <c r="L171" s="4">
        <v>13593</v>
      </c>
      <c r="M171" s="4" t="s">
        <v>857</v>
      </c>
      <c r="N171" s="4" t="s">
        <v>118</v>
      </c>
      <c r="O171" s="4">
        <v>243</v>
      </c>
      <c r="P171" s="4" t="s">
        <v>26</v>
      </c>
      <c r="Q171" s="4">
        <v>4</v>
      </c>
      <c r="R171" s="4" t="s">
        <v>29</v>
      </c>
      <c r="S171" s="4" t="str">
        <f>IF(AL171="Group 3: Requires transformer upgrade",CONCATENATE(K171, " transformer upgrade"), IF(AND(AL171="Group 4: Requires multiple FLISR ties",U171&lt;=Assumptions!H$39),CONCATENATE(K171, " transformer upgrade"), "No transformer upgrade"))</f>
        <v>No transformer upgrade</v>
      </c>
      <c r="T171" s="4">
        <v>37</v>
      </c>
      <c r="U171" s="4">
        <v>12.548543440130739</v>
      </c>
      <c r="V171" s="4">
        <v>0</v>
      </c>
      <c r="W171" s="4">
        <v>0</v>
      </c>
      <c r="X171" s="28">
        <v>0.76916807379518515</v>
      </c>
      <c r="Y171" s="4" t="s">
        <v>137</v>
      </c>
      <c r="Z171" s="4">
        <v>415.35075984939999</v>
      </c>
      <c r="AA171" s="28">
        <v>0.76916808888888888</v>
      </c>
      <c r="AB171" s="4" t="s">
        <v>137</v>
      </c>
      <c r="AC171" s="4">
        <f t="shared" si="9"/>
        <v>9.4961939574315455</v>
      </c>
      <c r="AD171" s="4">
        <v>415.35076800000002</v>
      </c>
      <c r="AE171" s="4">
        <v>540</v>
      </c>
      <c r="AF171" s="4">
        <v>0.76916808888888888</v>
      </c>
      <c r="AG171" s="4">
        <v>0</v>
      </c>
      <c r="AH171" s="4" t="s">
        <v>138</v>
      </c>
      <c r="AI171" s="4">
        <v>0</v>
      </c>
      <c r="AJ171" s="4">
        <f>IF(AI171&lt;&gt;0,COUNTIF(Capacitors!A:A,L171),0)</f>
        <v>0</v>
      </c>
      <c r="AK171" s="4">
        <v>0</v>
      </c>
      <c r="AL171" s="4" t="s">
        <v>856</v>
      </c>
      <c r="AM171" s="29">
        <f>Assumptions!H$11+Assumptions!H$12+Assumptions!H$13</f>
        <v>228000</v>
      </c>
      <c r="AN171" s="29">
        <f>IFERROR(IF(C171="RelayElectromechanical",Assumptions!H$10,0),Assumptions!H$10)+IFERROR(IF(M171="RelayElectromechanical",Assumptions!H$10,0),Assumptions!H$10)</f>
        <v>0</v>
      </c>
      <c r="AO171" s="30">
        <f>J171*Assumptions!$H$5</f>
        <v>228000</v>
      </c>
      <c r="AP171" s="30">
        <f>(AI171*5280*Assumptions!$H$6)+(AK171*5280*Assumptions!$H$7)+(AJ171*Assumptions!H$22)</f>
        <v>0</v>
      </c>
      <c r="AQ171" s="29">
        <f t="shared" si="10"/>
        <v>0</v>
      </c>
      <c r="AR171" s="29">
        <f>IF(AL171="Group 4: Requires multiple FLISR ties", Assumptions!$H$9,0)</f>
        <v>0</v>
      </c>
      <c r="AS171" s="36"/>
      <c r="AT171" s="36"/>
      <c r="AU171" s="30">
        <f t="shared" si="11"/>
        <v>456000</v>
      </c>
      <c r="AV171" s="31"/>
      <c r="AW171" s="32"/>
    </row>
    <row r="172" spans="1:49" x14ac:dyDescent="0.25">
      <c r="A172" s="4" t="s">
        <v>101</v>
      </c>
      <c r="B172" s="4">
        <v>13186</v>
      </c>
      <c r="C172" s="4" t="s">
        <v>857</v>
      </c>
      <c r="D172" s="4" t="s">
        <v>136</v>
      </c>
      <c r="E172" s="4">
        <v>702</v>
      </c>
      <c r="F172" s="4">
        <v>317</v>
      </c>
      <c r="G172" s="4">
        <f t="shared" si="8"/>
        <v>385</v>
      </c>
      <c r="H172" s="4">
        <v>2.0234999999999999</v>
      </c>
      <c r="I172" s="4">
        <f>3</f>
        <v>3</v>
      </c>
      <c r="J172" s="4">
        <f>CEILING(G172/Assumptions!$H$4,1)</f>
        <v>2</v>
      </c>
      <c r="K172" s="4" t="s">
        <v>27</v>
      </c>
      <c r="L172" s="4">
        <v>13593</v>
      </c>
      <c r="M172" s="4" t="s">
        <v>857</v>
      </c>
      <c r="N172" s="4">
        <v>92357564</v>
      </c>
      <c r="O172" s="4">
        <v>216</v>
      </c>
      <c r="P172" s="4" t="s">
        <v>26</v>
      </c>
      <c r="Q172" s="4">
        <v>2</v>
      </c>
      <c r="R172" s="4" t="s">
        <v>29</v>
      </c>
      <c r="S172" s="4" t="str">
        <f>IF(AL172="Group 3: Requires transformer upgrade",CONCATENATE(K172, " transformer upgrade"), IF(AND(AL172="Group 4: Requires multiple FLISR ties",U172&lt;=Assumptions!H$39),CONCATENATE(K172, " transformer upgrade"), "No transformer upgrade"))</f>
        <v>No transformer upgrade</v>
      </c>
      <c r="T172" s="4">
        <v>37</v>
      </c>
      <c r="U172" s="4">
        <v>12.548543440130739</v>
      </c>
      <c r="V172" s="4">
        <v>0</v>
      </c>
      <c r="W172" s="4">
        <v>0</v>
      </c>
      <c r="X172" s="28">
        <v>0.46885521136185188</v>
      </c>
      <c r="Y172" s="4" t="s">
        <v>137</v>
      </c>
      <c r="Z172" s="4">
        <v>253.1818141354</v>
      </c>
      <c r="AA172" s="28">
        <v>0.46885521129166668</v>
      </c>
      <c r="AB172" s="4" t="s">
        <v>137</v>
      </c>
      <c r="AC172" s="4">
        <f t="shared" si="9"/>
        <v>5.7885137055151317</v>
      </c>
      <c r="AD172" s="4">
        <v>253.18181409749999</v>
      </c>
      <c r="AE172" s="4">
        <v>540</v>
      </c>
      <c r="AF172" s="4">
        <v>0.46885521129166668</v>
      </c>
      <c r="AG172" s="4">
        <v>0</v>
      </c>
      <c r="AH172" s="4" t="s">
        <v>138</v>
      </c>
      <c r="AI172" s="4">
        <v>0</v>
      </c>
      <c r="AJ172" s="4">
        <f>IF(AI172&lt;&gt;0,COUNTIF(Capacitors!A:A,L172),0)</f>
        <v>0</v>
      </c>
      <c r="AK172" s="4">
        <v>0</v>
      </c>
      <c r="AL172" s="4" t="s">
        <v>856</v>
      </c>
      <c r="AM172" s="29">
        <f>Assumptions!H$11+Assumptions!H$12+Assumptions!H$13</f>
        <v>228000</v>
      </c>
      <c r="AN172" s="29">
        <f>IFERROR(IF(C172="RelayElectromechanical",Assumptions!H$10,0),Assumptions!H$10)+IFERROR(IF(M172="RelayElectromechanical",Assumptions!H$10,0),Assumptions!H$10)</f>
        <v>0</v>
      </c>
      <c r="AO172" s="30">
        <f>J172*Assumptions!$H$5</f>
        <v>152000</v>
      </c>
      <c r="AP172" s="30">
        <f>(AI172*5280*Assumptions!$H$6)+(AK172*5280*Assumptions!$H$7)+(AJ172*Assumptions!H$22)</f>
        <v>0</v>
      </c>
      <c r="AQ172" s="29">
        <f t="shared" si="10"/>
        <v>0</v>
      </c>
      <c r="AR172" s="29">
        <f>IF(AL172="Group 4: Requires multiple FLISR ties", Assumptions!$H$9,0)</f>
        <v>0</v>
      </c>
      <c r="AS172" s="36"/>
      <c r="AT172" s="36"/>
      <c r="AU172" s="30">
        <f t="shared" si="11"/>
        <v>380000</v>
      </c>
      <c r="AV172" s="31"/>
      <c r="AW172" s="32"/>
    </row>
    <row r="173" spans="1:49" x14ac:dyDescent="0.25">
      <c r="A173" s="4" t="s">
        <v>65</v>
      </c>
      <c r="B173" s="4">
        <v>13632</v>
      </c>
      <c r="C173" s="4" t="s">
        <v>858</v>
      </c>
      <c r="D173" s="4" t="s">
        <v>134</v>
      </c>
      <c r="E173" s="4">
        <v>728</v>
      </c>
      <c r="F173" s="4">
        <v>490</v>
      </c>
      <c r="G173" s="4">
        <f t="shared" si="8"/>
        <v>238</v>
      </c>
      <c r="H173" s="4">
        <v>1.4183999999999999</v>
      </c>
      <c r="I173" s="4">
        <f>3</f>
        <v>3</v>
      </c>
      <c r="J173" s="4">
        <f>CEILING(G173/Assumptions!$H$4,1)</f>
        <v>1</v>
      </c>
      <c r="K173" s="4" t="s">
        <v>27</v>
      </c>
      <c r="L173" s="4">
        <v>13593</v>
      </c>
      <c r="M173" s="4" t="s">
        <v>857</v>
      </c>
      <c r="N173" s="4" t="s">
        <v>135</v>
      </c>
      <c r="O173" s="4">
        <v>207</v>
      </c>
      <c r="P173" s="4" t="s">
        <v>26</v>
      </c>
      <c r="Q173" s="4">
        <v>1</v>
      </c>
      <c r="R173" s="4" t="s">
        <v>29</v>
      </c>
      <c r="S173" s="4" t="str">
        <f>IF(AL173="Group 3: Requires transformer upgrade",CONCATENATE(K173, " transformer upgrade"), IF(AND(AL173="Group 4: Requires multiple FLISR ties",U173&lt;=Assumptions!H$39),CONCATENATE(K173, " transformer upgrade"), "No transformer upgrade"))</f>
        <v>No transformer upgrade</v>
      </c>
      <c r="T173" s="4">
        <v>37</v>
      </c>
      <c r="U173" s="4">
        <v>12.548543440130739</v>
      </c>
      <c r="V173" s="4">
        <v>0</v>
      </c>
      <c r="W173" s="4">
        <v>0</v>
      </c>
      <c r="X173" s="28">
        <v>0.47770097566259256</v>
      </c>
      <c r="Y173" s="4" t="s">
        <v>137</v>
      </c>
      <c r="Z173" s="4">
        <v>257.9585268578</v>
      </c>
      <c r="AA173" s="28">
        <v>0.47770075194370371</v>
      </c>
      <c r="AB173" s="4" t="s">
        <v>137</v>
      </c>
      <c r="AC173" s="4">
        <f t="shared" si="9"/>
        <v>5.8977212648295483</v>
      </c>
      <c r="AD173" s="4">
        <v>257.9584060496</v>
      </c>
      <c r="AE173" s="4">
        <v>540</v>
      </c>
      <c r="AF173" s="4">
        <v>0.47770075194370371</v>
      </c>
      <c r="AG173" s="4">
        <v>0</v>
      </c>
      <c r="AH173" s="4" t="s">
        <v>138</v>
      </c>
      <c r="AI173" s="4">
        <v>0</v>
      </c>
      <c r="AJ173" s="4">
        <f>IF(AI173&lt;&gt;0,COUNTIF(Capacitors!A:A,L173),0)</f>
        <v>0</v>
      </c>
      <c r="AK173" s="4">
        <v>0</v>
      </c>
      <c r="AL173" s="4" t="s">
        <v>856</v>
      </c>
      <c r="AM173" s="29">
        <f>Assumptions!H$11+Assumptions!H$12+Assumptions!H$13</f>
        <v>228000</v>
      </c>
      <c r="AN173" s="29">
        <f>IFERROR(IF(C173="RelayElectromechanical",Assumptions!H$10,0),Assumptions!H$10)+IFERROR(IF(M173="RelayElectromechanical",Assumptions!H$10,0),Assumptions!H$10)</f>
        <v>120000</v>
      </c>
      <c r="AO173" s="30">
        <f>J173*Assumptions!$H$5</f>
        <v>76000</v>
      </c>
      <c r="AP173" s="30">
        <f>(AI173*5280*Assumptions!$H$6)+(AK173*5280*Assumptions!$H$7)+(AJ173*Assumptions!H$22)</f>
        <v>0</v>
      </c>
      <c r="AQ173" s="29">
        <f t="shared" si="10"/>
        <v>0</v>
      </c>
      <c r="AR173" s="29">
        <f>IF(AL173="Group 4: Requires multiple FLISR ties", Assumptions!$H$9,0)</f>
        <v>0</v>
      </c>
      <c r="AS173" s="36"/>
      <c r="AT173" s="36"/>
      <c r="AU173" s="30">
        <f t="shared" si="11"/>
        <v>424000</v>
      </c>
      <c r="AV173" s="31"/>
      <c r="AW173" s="32"/>
    </row>
    <row r="174" spans="1:49" x14ac:dyDescent="0.25">
      <c r="A174" s="4" t="s">
        <v>57</v>
      </c>
      <c r="B174" s="4">
        <v>13045</v>
      </c>
      <c r="C174" s="4" t="s">
        <v>857</v>
      </c>
      <c r="D174" s="4" t="s">
        <v>82</v>
      </c>
      <c r="E174" s="4">
        <v>1235</v>
      </c>
      <c r="F174" s="4">
        <v>304</v>
      </c>
      <c r="G174" s="4">
        <f t="shared" si="8"/>
        <v>931</v>
      </c>
      <c r="H174" s="4">
        <v>3.3978999999999995</v>
      </c>
      <c r="I174" s="4">
        <f>3</f>
        <v>3</v>
      </c>
      <c r="J174" s="4">
        <f>CEILING(G174/Assumptions!$H$4,1)</f>
        <v>3</v>
      </c>
      <c r="K174" s="4" t="s">
        <v>83</v>
      </c>
      <c r="L174" s="4">
        <v>13600</v>
      </c>
      <c r="M174" s="4" t="s">
        <v>857</v>
      </c>
      <c r="N174" s="4">
        <v>10094496</v>
      </c>
      <c r="O174" s="4">
        <v>92</v>
      </c>
      <c r="P174" s="4" t="s">
        <v>26</v>
      </c>
      <c r="Q174" s="4">
        <v>3</v>
      </c>
      <c r="R174" s="4" t="s">
        <v>29</v>
      </c>
      <c r="S174" s="4" t="str">
        <f>IF(AL174="Group 3: Requires transformer upgrade",CONCATENATE(K174, " transformer upgrade"), IF(AND(AL174="Group 4: Requires multiple FLISR ties",U174&lt;=Assumptions!H$39),CONCATENATE(K174, " transformer upgrade"), "No transformer upgrade"))</f>
        <v>No transformer upgrade</v>
      </c>
      <c r="T174" s="4">
        <v>37.299999999999997</v>
      </c>
      <c r="U174" s="4">
        <v>8.2315268335715501</v>
      </c>
      <c r="V174" s="4">
        <v>0</v>
      </c>
      <c r="W174" s="4">
        <v>0</v>
      </c>
      <c r="X174" s="28">
        <v>1.3960635655774194</v>
      </c>
      <c r="Y174" s="4" t="s">
        <v>143</v>
      </c>
      <c r="Z174" s="4">
        <v>432.77970532900002</v>
      </c>
      <c r="AA174" s="28">
        <v>0.88652475970032252</v>
      </c>
      <c r="AB174" s="4" t="s">
        <v>143</v>
      </c>
      <c r="AC174" s="4">
        <f t="shared" si="9"/>
        <v>6.2832902490641187</v>
      </c>
      <c r="AD174" s="4">
        <v>274.82267550709997</v>
      </c>
      <c r="AE174" s="4">
        <v>310</v>
      </c>
      <c r="AF174" s="4">
        <v>0.88652475970032252</v>
      </c>
      <c r="AG174" s="4">
        <v>0.24147727272727273</v>
      </c>
      <c r="AH174" s="4" t="s">
        <v>146</v>
      </c>
      <c r="AI174" s="4">
        <v>0.24147727272727273</v>
      </c>
      <c r="AJ174" s="4">
        <f>IF(AI174&lt;&gt;0,COUNTIF(Capacitors!A:A,L174),0)</f>
        <v>0</v>
      </c>
      <c r="AK174" s="4">
        <v>0</v>
      </c>
      <c r="AL174" s="4" t="s">
        <v>149</v>
      </c>
      <c r="AM174" s="29">
        <f>Assumptions!H$11+Assumptions!H$12+Assumptions!H$13</f>
        <v>228000</v>
      </c>
      <c r="AN174" s="29">
        <f>IFERROR(IF(C174="RelayElectromechanical",Assumptions!H$10,0),Assumptions!H$10)+IFERROR(IF(M174="RelayElectromechanical",Assumptions!H$10,0),Assumptions!H$10)</f>
        <v>0</v>
      </c>
      <c r="AO174" s="30">
        <f>J174*Assumptions!$H$5</f>
        <v>228000</v>
      </c>
      <c r="AP174" s="30">
        <f>(AI174*5280*Assumptions!$H$6)+(AK174*5280*Assumptions!$H$7)+(AJ174*Assumptions!H$22)</f>
        <v>68693.174999999988</v>
      </c>
      <c r="AQ174" s="29">
        <f t="shared" si="10"/>
        <v>0</v>
      </c>
      <c r="AR174" s="29">
        <f>IF(AL174="Group 4: Requires multiple FLISR ties", Assumptions!$H$9,0)</f>
        <v>0</v>
      </c>
      <c r="AS174" s="36"/>
      <c r="AT174" s="36"/>
      <c r="AU174" s="30">
        <f t="shared" si="11"/>
        <v>524693.17500000005</v>
      </c>
      <c r="AV174" s="31"/>
      <c r="AW174" s="32"/>
    </row>
    <row r="175" spans="1:49" x14ac:dyDescent="0.25">
      <c r="A175" s="4" t="s">
        <v>519</v>
      </c>
      <c r="B175" s="4">
        <v>13062</v>
      </c>
      <c r="C175" s="4" t="s">
        <v>857</v>
      </c>
      <c r="D175" s="4" t="s">
        <v>723</v>
      </c>
      <c r="E175" s="4">
        <v>773</v>
      </c>
      <c r="F175" s="4">
        <v>347</v>
      </c>
      <c r="G175" s="4">
        <f t="shared" si="8"/>
        <v>426</v>
      </c>
      <c r="H175" s="4">
        <v>1.4048999999999998</v>
      </c>
      <c r="I175" s="4">
        <f>3</f>
        <v>3</v>
      </c>
      <c r="J175" s="4">
        <f>CEILING(G175/Assumptions!$H$4,1)</f>
        <v>2</v>
      </c>
      <c r="K175" s="4" t="s">
        <v>716</v>
      </c>
      <c r="L175" s="4">
        <v>13605</v>
      </c>
      <c r="M175" s="4" t="s">
        <v>857</v>
      </c>
      <c r="N175" s="4" t="s">
        <v>724</v>
      </c>
      <c r="O175" s="4">
        <v>200</v>
      </c>
      <c r="P175" s="4" t="s">
        <v>496</v>
      </c>
      <c r="Q175" s="4">
        <v>1</v>
      </c>
      <c r="R175" s="4" t="s">
        <v>29</v>
      </c>
      <c r="S175" s="4" t="str">
        <f>IF(AL175="Group 3: Requires transformer upgrade",CONCATENATE(K175, " transformer upgrade"), IF(AND(AL175="Group 4: Requires multiple FLISR ties",U175&lt;=Assumptions!H$39),CONCATENATE(K175, " transformer upgrade"), "No transformer upgrade"))</f>
        <v>No transformer upgrade</v>
      </c>
      <c r="T175" s="4">
        <v>37.299999999999997</v>
      </c>
      <c r="U175" s="4">
        <v>34.444402474577338</v>
      </c>
      <c r="V175" s="4">
        <v>0</v>
      </c>
      <c r="W175" s="4">
        <v>0</v>
      </c>
      <c r="X175" s="28">
        <v>0.58480677419354832</v>
      </c>
      <c r="Y175" s="4" t="s">
        <v>143</v>
      </c>
      <c r="Z175" s="4">
        <v>181.2901</v>
      </c>
      <c r="AA175" s="28">
        <v>0.58480692823419356</v>
      </c>
      <c r="AB175" s="4" t="s">
        <v>143</v>
      </c>
      <c r="AC175" s="4">
        <f t="shared" si="9"/>
        <v>4.144849458013069</v>
      </c>
      <c r="AD175" s="4">
        <v>181.29014775260001</v>
      </c>
      <c r="AE175" s="4">
        <v>310</v>
      </c>
      <c r="AF175" s="4">
        <v>0.58480692823419356</v>
      </c>
      <c r="AG175" s="4">
        <v>0</v>
      </c>
      <c r="AH175" s="4" t="s">
        <v>138</v>
      </c>
      <c r="AI175" s="4">
        <v>0</v>
      </c>
      <c r="AJ175" s="4">
        <f>IF(AI175&lt;&gt;0,COUNTIF(Capacitors!A:A,L175),0)</f>
        <v>0</v>
      </c>
      <c r="AK175" s="4">
        <v>0</v>
      </c>
      <c r="AL175" s="4" t="s">
        <v>856</v>
      </c>
      <c r="AM175" s="29">
        <f>Assumptions!H$11+Assumptions!H$12+Assumptions!H$13</f>
        <v>228000</v>
      </c>
      <c r="AN175" s="29">
        <f>IFERROR(IF(C175="RelayElectromechanical",Assumptions!H$10,0),Assumptions!H$10)+IFERROR(IF(M175="RelayElectromechanical",Assumptions!H$10,0),Assumptions!H$10)</f>
        <v>0</v>
      </c>
      <c r="AO175" s="30">
        <f>J175*Assumptions!$H$5</f>
        <v>152000</v>
      </c>
      <c r="AP175" s="30">
        <f>(AI175*5280*Assumptions!$H$6)+(AK175*5280*Assumptions!$H$7)+(AJ175*Assumptions!H$22)</f>
        <v>0</v>
      </c>
      <c r="AQ175" s="29">
        <f t="shared" si="10"/>
        <v>0</v>
      </c>
      <c r="AR175" s="29">
        <f>IF(AL175="Group 4: Requires multiple FLISR ties", Assumptions!$H$9,0)</f>
        <v>0</v>
      </c>
      <c r="AS175" s="36"/>
      <c r="AT175" s="36"/>
      <c r="AU175" s="30">
        <f t="shared" si="11"/>
        <v>380000</v>
      </c>
      <c r="AV175" s="31"/>
      <c r="AW175" s="32"/>
    </row>
    <row r="176" spans="1:49" x14ac:dyDescent="0.25">
      <c r="A176" s="4" t="s">
        <v>689</v>
      </c>
      <c r="B176" s="4">
        <v>13111</v>
      </c>
      <c r="C176" s="4" t="s">
        <v>857</v>
      </c>
      <c r="D176" s="4" t="s">
        <v>737</v>
      </c>
      <c r="E176" s="4">
        <v>898</v>
      </c>
      <c r="F176" s="4">
        <v>296</v>
      </c>
      <c r="G176" s="4">
        <f t="shared" si="8"/>
        <v>602</v>
      </c>
      <c r="H176" s="4">
        <v>1.7154999999999996</v>
      </c>
      <c r="I176" s="4">
        <f>3</f>
        <v>3</v>
      </c>
      <c r="J176" s="4">
        <f>CEILING(G176/Assumptions!$H$4,1)</f>
        <v>2</v>
      </c>
      <c r="K176" s="4" t="s">
        <v>685</v>
      </c>
      <c r="L176" s="4">
        <v>13611</v>
      </c>
      <c r="M176" s="4" t="s">
        <v>858</v>
      </c>
      <c r="N176" s="4" t="s">
        <v>738</v>
      </c>
      <c r="O176" s="4">
        <v>151</v>
      </c>
      <c r="P176" s="4" t="s">
        <v>496</v>
      </c>
      <c r="Q176" s="4">
        <v>1</v>
      </c>
      <c r="R176" s="4" t="s">
        <v>29</v>
      </c>
      <c r="S176" s="4" t="str">
        <f>IF(AL176="Group 3: Requires transformer upgrade",CONCATENATE(K176, " transformer upgrade"), IF(AND(AL176="Group 4: Requires multiple FLISR ties",U176&lt;=Assumptions!H$39),CONCATENATE(K176, " transformer upgrade"), "No transformer upgrade"))</f>
        <v>No transformer upgrade</v>
      </c>
      <c r="T176" s="4">
        <v>28</v>
      </c>
      <c r="U176" s="4">
        <v>10.681223975118797</v>
      </c>
      <c r="V176" s="4">
        <v>0</v>
      </c>
      <c r="W176" s="4">
        <v>0</v>
      </c>
      <c r="X176" s="28">
        <v>0.47716682926829268</v>
      </c>
      <c r="Y176" s="4" t="s">
        <v>144</v>
      </c>
      <c r="Z176" s="4">
        <v>195.63839999999999</v>
      </c>
      <c r="AA176" s="28">
        <v>0.47716685944219511</v>
      </c>
      <c r="AB176" s="4" t="s">
        <v>144</v>
      </c>
      <c r="AC176" s="4">
        <f t="shared" si="9"/>
        <v>4.4728948458374811</v>
      </c>
      <c r="AD176" s="4">
        <v>195.63841237130001</v>
      </c>
      <c r="AE176" s="4">
        <v>410</v>
      </c>
      <c r="AF176" s="4">
        <v>0.47716685944219511</v>
      </c>
      <c r="AG176" s="4">
        <v>0</v>
      </c>
      <c r="AH176" s="4" t="s">
        <v>138</v>
      </c>
      <c r="AI176" s="4">
        <v>0</v>
      </c>
      <c r="AJ176" s="4">
        <f>IF(AI176&lt;&gt;0,COUNTIF(Capacitors!A:A,L176),0)</f>
        <v>0</v>
      </c>
      <c r="AK176" s="4">
        <v>0</v>
      </c>
      <c r="AL176" s="4" t="s">
        <v>856</v>
      </c>
      <c r="AM176" s="29">
        <f>Assumptions!H$11+Assumptions!H$12+Assumptions!H$13</f>
        <v>228000</v>
      </c>
      <c r="AN176" s="29">
        <f>IFERROR(IF(C176="RelayElectromechanical",Assumptions!H$10,0),Assumptions!H$10)+IFERROR(IF(M176="RelayElectromechanical",Assumptions!H$10,0),Assumptions!H$10)</f>
        <v>120000</v>
      </c>
      <c r="AO176" s="30">
        <f>J176*Assumptions!$H$5</f>
        <v>152000</v>
      </c>
      <c r="AP176" s="30">
        <f>(AI176*5280*Assumptions!$H$6)+(AK176*5280*Assumptions!$H$7)+(AJ176*Assumptions!H$22)</f>
        <v>0</v>
      </c>
      <c r="AQ176" s="29">
        <f t="shared" si="10"/>
        <v>0</v>
      </c>
      <c r="AR176" s="29">
        <f>IF(AL176="Group 4: Requires multiple FLISR ties", Assumptions!$H$9,0)</f>
        <v>0</v>
      </c>
      <c r="AS176" s="36"/>
      <c r="AT176" s="36"/>
      <c r="AU176" s="30">
        <f t="shared" si="11"/>
        <v>500000</v>
      </c>
      <c r="AV176" s="31"/>
      <c r="AW176" s="32"/>
    </row>
    <row r="177" spans="1:49" x14ac:dyDescent="0.25">
      <c r="A177" s="4" t="s">
        <v>671</v>
      </c>
      <c r="B177" s="4">
        <v>13070</v>
      </c>
      <c r="C177" s="4" t="s">
        <v>857</v>
      </c>
      <c r="D177" s="4" t="s">
        <v>735</v>
      </c>
      <c r="E177" s="4">
        <v>651</v>
      </c>
      <c r="F177" s="4">
        <v>296</v>
      </c>
      <c r="G177" s="4">
        <f t="shared" si="8"/>
        <v>355</v>
      </c>
      <c r="H177" s="4">
        <v>2.3319999999999999</v>
      </c>
      <c r="I177" s="4">
        <f>3</f>
        <v>3</v>
      </c>
      <c r="J177" s="4">
        <f>CEILING(G177/Assumptions!$H$4,1)</f>
        <v>2</v>
      </c>
      <c r="K177" s="4" t="s">
        <v>694</v>
      </c>
      <c r="L177" s="4">
        <v>13621</v>
      </c>
      <c r="M177" s="4" t="s">
        <v>857</v>
      </c>
      <c r="N177" s="4" t="s">
        <v>736</v>
      </c>
      <c r="O177" s="4">
        <v>298</v>
      </c>
      <c r="P177" s="4" t="s">
        <v>496</v>
      </c>
      <c r="Q177" s="4">
        <v>2</v>
      </c>
      <c r="R177" s="4" t="s">
        <v>29</v>
      </c>
      <c r="S177" s="4" t="str">
        <f>IF(AL177="Group 3: Requires transformer upgrade",CONCATENATE(K177, " transformer upgrade"), IF(AND(AL177="Group 4: Requires multiple FLISR ties",U177&lt;=Assumptions!H$39),CONCATENATE(K177, " transformer upgrade"), "No transformer upgrade"))</f>
        <v>No transformer upgrade</v>
      </c>
      <c r="T177" s="4">
        <v>28</v>
      </c>
      <c r="U177" s="4">
        <v>10.340564222286151</v>
      </c>
      <c r="V177" s="4">
        <v>0</v>
      </c>
      <c r="W177" s="4">
        <v>0</v>
      </c>
      <c r="X177" s="28">
        <v>0.49837489951392405</v>
      </c>
      <c r="Y177" s="4" t="s">
        <v>150</v>
      </c>
      <c r="Z177" s="4">
        <v>275.60131943120001</v>
      </c>
      <c r="AA177" s="28">
        <v>0.49837494874972876</v>
      </c>
      <c r="AB177" s="4" t="s">
        <v>150</v>
      </c>
      <c r="AC177" s="4">
        <f t="shared" si="9"/>
        <v>6.3010930626216961</v>
      </c>
      <c r="AD177" s="4">
        <v>275.60134665859999</v>
      </c>
      <c r="AE177" s="4">
        <v>553</v>
      </c>
      <c r="AF177" s="4">
        <v>0.49837494874972876</v>
      </c>
      <c r="AG177" s="4">
        <v>0</v>
      </c>
      <c r="AH177" s="4" t="s">
        <v>138</v>
      </c>
      <c r="AI177" s="4">
        <v>0</v>
      </c>
      <c r="AJ177" s="4">
        <f>IF(AI177&lt;&gt;0,COUNTIF(Capacitors!A:A,L177),0)</f>
        <v>0</v>
      </c>
      <c r="AK177" s="4">
        <v>0</v>
      </c>
      <c r="AL177" s="4" t="s">
        <v>856</v>
      </c>
      <c r="AM177" s="29">
        <f>Assumptions!H$11+Assumptions!H$12+Assumptions!H$13</f>
        <v>228000</v>
      </c>
      <c r="AN177" s="29">
        <f>IFERROR(IF(C177="RelayElectromechanical",Assumptions!H$10,0),Assumptions!H$10)+IFERROR(IF(M177="RelayElectromechanical",Assumptions!H$10,0),Assumptions!H$10)</f>
        <v>0</v>
      </c>
      <c r="AO177" s="30">
        <f>J177*Assumptions!$H$5</f>
        <v>152000</v>
      </c>
      <c r="AP177" s="30">
        <f>(AI177*5280*Assumptions!$H$6)+(AK177*5280*Assumptions!$H$7)+(AJ177*Assumptions!H$22)</f>
        <v>0</v>
      </c>
      <c r="AQ177" s="29">
        <f t="shared" si="10"/>
        <v>0</v>
      </c>
      <c r="AR177" s="29">
        <f>IF(AL177="Group 4: Requires multiple FLISR ties", Assumptions!$H$9,0)</f>
        <v>0</v>
      </c>
      <c r="AS177" s="36"/>
      <c r="AT177" s="36"/>
      <c r="AU177" s="30">
        <f t="shared" si="11"/>
        <v>380000</v>
      </c>
      <c r="AV177" s="31"/>
      <c r="AW177" s="32"/>
    </row>
    <row r="178" spans="1:49" x14ac:dyDescent="0.25">
      <c r="A178" s="4" t="s">
        <v>505</v>
      </c>
      <c r="B178" s="4">
        <v>13677</v>
      </c>
      <c r="C178" s="4" t="s">
        <v>858</v>
      </c>
      <c r="D178" s="4" t="s">
        <v>693</v>
      </c>
      <c r="E178" s="4">
        <v>1129</v>
      </c>
      <c r="F178" s="4">
        <v>307</v>
      </c>
      <c r="G178" s="4">
        <f t="shared" si="8"/>
        <v>822</v>
      </c>
      <c r="H178" s="4">
        <v>5.3449</v>
      </c>
      <c r="I178" s="4">
        <f>3</f>
        <v>3</v>
      </c>
      <c r="J178" s="4">
        <f>CEILING(G178/Assumptions!$H$4,1)</f>
        <v>3</v>
      </c>
      <c r="K178" s="4" t="s">
        <v>694</v>
      </c>
      <c r="L178" s="4">
        <v>13621</v>
      </c>
      <c r="M178" s="4" t="s">
        <v>857</v>
      </c>
      <c r="N178" s="4" t="s">
        <v>695</v>
      </c>
      <c r="O178" s="4">
        <v>255</v>
      </c>
      <c r="P178" s="4" t="s">
        <v>496</v>
      </c>
      <c r="Q178" s="4">
        <v>3</v>
      </c>
      <c r="R178" s="4" t="s">
        <v>29</v>
      </c>
      <c r="S178" s="4" t="str">
        <f>IF(AL178="Group 3: Requires transformer upgrade",CONCATENATE(K178, " transformer upgrade"), IF(AND(AL178="Group 4: Requires multiple FLISR ties",U178&lt;=Assumptions!H$39),CONCATENATE(K178, " transformer upgrade"), "No transformer upgrade"))</f>
        <v>No transformer upgrade</v>
      </c>
      <c r="T178" s="4">
        <v>28</v>
      </c>
      <c r="U178" s="4">
        <v>10.340564222286151</v>
      </c>
      <c r="V178" s="4">
        <v>0</v>
      </c>
      <c r="W178" s="4">
        <v>0</v>
      </c>
      <c r="X178" s="28">
        <v>0.70935964880037039</v>
      </c>
      <c r="Y178" s="4" t="s">
        <v>137</v>
      </c>
      <c r="Z178" s="4">
        <v>383.05421035220002</v>
      </c>
      <c r="AA178" s="28">
        <v>0.70935964916759253</v>
      </c>
      <c r="AB178" s="4" t="s">
        <v>137</v>
      </c>
      <c r="AC178" s="4">
        <f t="shared" si="9"/>
        <v>8.7577954823918081</v>
      </c>
      <c r="AD178" s="4">
        <v>383.05421055049999</v>
      </c>
      <c r="AE178" s="4">
        <v>540</v>
      </c>
      <c r="AF178" s="4">
        <v>0.70935964916759253</v>
      </c>
      <c r="AG178" s="4">
        <v>0</v>
      </c>
      <c r="AH178" s="4" t="s">
        <v>138</v>
      </c>
      <c r="AI178" s="4">
        <v>0</v>
      </c>
      <c r="AJ178" s="4">
        <f>IF(AI178&lt;&gt;0,COUNTIF(Capacitors!A:A,L178),0)</f>
        <v>0</v>
      </c>
      <c r="AK178" s="4">
        <v>0</v>
      </c>
      <c r="AL178" s="4" t="s">
        <v>856</v>
      </c>
      <c r="AM178" s="29">
        <f>Assumptions!H$11+Assumptions!H$12+Assumptions!H$13</f>
        <v>228000</v>
      </c>
      <c r="AN178" s="29">
        <f>IFERROR(IF(C178="RelayElectromechanical",Assumptions!H$10,0),Assumptions!H$10)+IFERROR(IF(M178="RelayElectromechanical",Assumptions!H$10,0),Assumptions!H$10)</f>
        <v>120000</v>
      </c>
      <c r="AO178" s="30">
        <f>J178*Assumptions!$H$5</f>
        <v>228000</v>
      </c>
      <c r="AP178" s="30">
        <f>(AI178*5280*Assumptions!$H$6)+(AK178*5280*Assumptions!$H$7)+(AJ178*Assumptions!H$22)</f>
        <v>0</v>
      </c>
      <c r="AQ178" s="29">
        <f t="shared" si="10"/>
        <v>0</v>
      </c>
      <c r="AR178" s="29">
        <f>IF(AL178="Group 4: Requires multiple FLISR ties", Assumptions!$H$9,0)</f>
        <v>0</v>
      </c>
      <c r="AS178" s="36"/>
      <c r="AT178" s="36"/>
      <c r="AU178" s="30">
        <f t="shared" si="11"/>
        <v>576000</v>
      </c>
      <c r="AV178" s="31"/>
      <c r="AW178" s="32"/>
    </row>
    <row r="179" spans="1:49" x14ac:dyDescent="0.25">
      <c r="A179" s="4" t="s">
        <v>41</v>
      </c>
      <c r="B179" s="4">
        <v>13837</v>
      </c>
      <c r="C179" s="4" t="s">
        <v>857</v>
      </c>
      <c r="D179" s="4" t="s">
        <v>94</v>
      </c>
      <c r="E179" s="4">
        <v>1084</v>
      </c>
      <c r="F179" s="4">
        <v>276</v>
      </c>
      <c r="G179" s="4">
        <f t="shared" si="8"/>
        <v>808</v>
      </c>
      <c r="H179" s="4">
        <v>4.2200999999999995</v>
      </c>
      <c r="I179" s="4">
        <f>3</f>
        <v>3</v>
      </c>
      <c r="J179" s="4">
        <f>CEILING(G179/Assumptions!$H$4,1)</f>
        <v>3</v>
      </c>
      <c r="K179" s="4" t="s">
        <v>65</v>
      </c>
      <c r="L179" s="4">
        <v>13630</v>
      </c>
      <c r="M179" s="4" t="s">
        <v>857</v>
      </c>
      <c r="N179" s="4">
        <v>60130389</v>
      </c>
      <c r="O179" s="4">
        <v>175</v>
      </c>
      <c r="P179" s="4" t="s">
        <v>26</v>
      </c>
      <c r="Q179" s="4">
        <v>2</v>
      </c>
      <c r="R179" s="4" t="s">
        <v>29</v>
      </c>
      <c r="S179" s="4" t="str">
        <f>IF(AL179="Group 3: Requires transformer upgrade",CONCATENATE(K179, " transformer upgrade"), IF(AND(AL179="Group 4: Requires multiple FLISR ties",U179&lt;=Assumptions!H$39),CONCATENATE(K179, " transformer upgrade"), "No transformer upgrade"))</f>
        <v>No transformer upgrade</v>
      </c>
      <c r="T179" s="4">
        <v>28</v>
      </c>
      <c r="U179" s="4">
        <v>4.8968670981617777</v>
      </c>
      <c r="V179" s="4">
        <v>0</v>
      </c>
      <c r="W179" s="4">
        <v>0</v>
      </c>
      <c r="X179" s="28">
        <v>0.87390932394259258</v>
      </c>
      <c r="Y179" s="4" t="s">
        <v>137</v>
      </c>
      <c r="Z179" s="4">
        <v>471.91103492899998</v>
      </c>
      <c r="AA179" s="28">
        <v>0.87390932367944452</v>
      </c>
      <c r="AB179" s="4" t="s">
        <v>137</v>
      </c>
      <c r="AC179" s="4">
        <f t="shared" si="9"/>
        <v>10.789335333523754</v>
      </c>
      <c r="AD179" s="4">
        <v>471.91103478690002</v>
      </c>
      <c r="AE179" s="4">
        <v>540</v>
      </c>
      <c r="AF179" s="4">
        <v>0.87390932367944452</v>
      </c>
      <c r="AG179" s="4">
        <v>0</v>
      </c>
      <c r="AH179" s="4" t="s">
        <v>138</v>
      </c>
      <c r="AI179" s="4">
        <v>0</v>
      </c>
      <c r="AJ179" s="4">
        <f>IF(AI179&lt;&gt;0,COUNTIF(Capacitors!A:A,L179),0)</f>
        <v>0</v>
      </c>
      <c r="AK179" s="4">
        <v>0</v>
      </c>
      <c r="AL179" s="4" t="s">
        <v>856</v>
      </c>
      <c r="AM179" s="29">
        <f>Assumptions!H$11+Assumptions!H$12+Assumptions!H$13</f>
        <v>228000</v>
      </c>
      <c r="AN179" s="29">
        <f>IFERROR(IF(C179="RelayElectromechanical",Assumptions!H$10,0),Assumptions!H$10)+IFERROR(IF(M179="RelayElectromechanical",Assumptions!H$10,0),Assumptions!H$10)</f>
        <v>0</v>
      </c>
      <c r="AO179" s="30">
        <f>J179*Assumptions!$H$5</f>
        <v>228000</v>
      </c>
      <c r="AP179" s="30">
        <f>(AI179*5280*Assumptions!$H$6)+(AK179*5280*Assumptions!$H$7)+(AJ179*Assumptions!H$22)</f>
        <v>0</v>
      </c>
      <c r="AQ179" s="29">
        <f t="shared" si="10"/>
        <v>0</v>
      </c>
      <c r="AR179" s="29">
        <f>IF(AL179="Group 4: Requires multiple FLISR ties", Assumptions!$H$9,0)</f>
        <v>0</v>
      </c>
      <c r="AS179" s="36"/>
      <c r="AT179" s="36"/>
      <c r="AU179" s="30">
        <f t="shared" si="11"/>
        <v>456000</v>
      </c>
      <c r="AV179" s="31"/>
      <c r="AW179" s="32"/>
    </row>
    <row r="180" spans="1:49" x14ac:dyDescent="0.25">
      <c r="A180" s="4" t="s">
        <v>31</v>
      </c>
      <c r="B180" s="4">
        <v>13835</v>
      </c>
      <c r="C180" s="4" t="s">
        <v>857</v>
      </c>
      <c r="D180" s="4" t="s">
        <v>116</v>
      </c>
      <c r="E180" s="4">
        <v>1388</v>
      </c>
      <c r="F180" s="4">
        <v>232</v>
      </c>
      <c r="G180" s="4">
        <f t="shared" si="8"/>
        <v>1156</v>
      </c>
      <c r="H180" s="4">
        <v>2.6224000000000003</v>
      </c>
      <c r="I180" s="4">
        <f>3</f>
        <v>3</v>
      </c>
      <c r="J180" s="4">
        <f>CEILING(G180/Assumptions!$H$4,1)</f>
        <v>4</v>
      </c>
      <c r="K180" s="4" t="s">
        <v>65</v>
      </c>
      <c r="L180" s="4">
        <v>13630</v>
      </c>
      <c r="M180" s="4" t="s">
        <v>857</v>
      </c>
      <c r="N180" s="4">
        <v>60344887</v>
      </c>
      <c r="O180" s="4">
        <v>65</v>
      </c>
      <c r="P180" s="4" t="s">
        <v>26</v>
      </c>
      <c r="Q180" s="4">
        <v>4</v>
      </c>
      <c r="R180" s="4" t="s">
        <v>29</v>
      </c>
      <c r="S180" s="4" t="str">
        <f>IF(AL180="Group 3: Requires transformer upgrade",CONCATENATE(K180, " transformer upgrade"), IF(AND(AL180="Group 4: Requires multiple FLISR ties",U180&lt;=Assumptions!H$39),CONCATENATE(K180, " transformer upgrade"), "No transformer upgrade"))</f>
        <v>No transformer upgrade</v>
      </c>
      <c r="T180" s="4">
        <v>28</v>
      </c>
      <c r="U180" s="4">
        <v>4.8968670981617777</v>
      </c>
      <c r="V180" s="4">
        <v>0</v>
      </c>
      <c r="W180" s="4">
        <v>0</v>
      </c>
      <c r="X180" s="28">
        <v>0.78839758364555557</v>
      </c>
      <c r="Y180" s="4" t="s">
        <v>137</v>
      </c>
      <c r="Z180" s="4">
        <v>425.73469516860001</v>
      </c>
      <c r="AA180" s="28">
        <v>0.78839758351851852</v>
      </c>
      <c r="AB180" s="4" t="s">
        <v>137</v>
      </c>
      <c r="AC180" s="4">
        <f t="shared" si="9"/>
        <v>9.7336024164461907</v>
      </c>
      <c r="AD180" s="4">
        <v>425.73469510000001</v>
      </c>
      <c r="AE180" s="4">
        <v>540</v>
      </c>
      <c r="AF180" s="4">
        <v>0.78839758351851852</v>
      </c>
      <c r="AG180" s="4">
        <v>0</v>
      </c>
      <c r="AH180" s="4" t="s">
        <v>138</v>
      </c>
      <c r="AI180" s="4">
        <v>0</v>
      </c>
      <c r="AJ180" s="4">
        <f>IF(AI180&lt;&gt;0,COUNTIF(Capacitors!A:A,L180),0)</f>
        <v>0</v>
      </c>
      <c r="AK180" s="4">
        <v>0</v>
      </c>
      <c r="AL180" s="4" t="s">
        <v>856</v>
      </c>
      <c r="AM180" s="29">
        <f>Assumptions!H$11+Assumptions!H$12+Assumptions!H$13</f>
        <v>228000</v>
      </c>
      <c r="AN180" s="29">
        <f>IFERROR(IF(C180="RelayElectromechanical",Assumptions!H$10,0),Assumptions!H$10)+IFERROR(IF(M180="RelayElectromechanical",Assumptions!H$10,0),Assumptions!H$10)</f>
        <v>0</v>
      </c>
      <c r="AO180" s="30">
        <f>J180*Assumptions!$H$5</f>
        <v>304000</v>
      </c>
      <c r="AP180" s="30">
        <f>(AI180*5280*Assumptions!$H$6)+(AK180*5280*Assumptions!$H$7)+(AJ180*Assumptions!H$22)</f>
        <v>0</v>
      </c>
      <c r="AQ180" s="29">
        <f t="shared" si="10"/>
        <v>0</v>
      </c>
      <c r="AR180" s="29">
        <f>IF(AL180="Group 4: Requires multiple FLISR ties", Assumptions!$H$9,0)</f>
        <v>0</v>
      </c>
      <c r="AS180" s="36"/>
      <c r="AT180" s="36"/>
      <c r="AU180" s="30">
        <f t="shared" si="11"/>
        <v>532000</v>
      </c>
      <c r="AV180" s="31"/>
      <c r="AW180" s="32"/>
    </row>
    <row r="181" spans="1:49" x14ac:dyDescent="0.25">
      <c r="A181" s="4" t="s">
        <v>101</v>
      </c>
      <c r="B181" s="4">
        <v>13185</v>
      </c>
      <c r="C181" s="4" t="s">
        <v>857</v>
      </c>
      <c r="D181" s="4" t="s">
        <v>102</v>
      </c>
      <c r="E181" s="4">
        <v>1373</v>
      </c>
      <c r="F181" s="4">
        <v>310</v>
      </c>
      <c r="G181" s="4">
        <f t="shared" si="8"/>
        <v>1063</v>
      </c>
      <c r="H181" s="4">
        <v>2.7115</v>
      </c>
      <c r="I181" s="4">
        <f>3</f>
        <v>3</v>
      </c>
      <c r="J181" s="4">
        <f>CEILING(G181/Assumptions!$H$4,1)</f>
        <v>4</v>
      </c>
      <c r="K181" s="4" t="s">
        <v>101</v>
      </c>
      <c r="L181" s="4">
        <v>13633</v>
      </c>
      <c r="M181" s="4" t="s">
        <v>858</v>
      </c>
      <c r="N181" s="4">
        <v>10378362</v>
      </c>
      <c r="O181" s="4">
        <v>32</v>
      </c>
      <c r="P181" s="4" t="s">
        <v>26</v>
      </c>
      <c r="Q181" s="4">
        <v>1</v>
      </c>
      <c r="R181" s="4" t="s">
        <v>29</v>
      </c>
      <c r="S181" s="4" t="str">
        <f>IF(AL181="Group 3: Requires transformer upgrade",CONCATENATE(K181, " transformer upgrade"), IF(AND(AL181="Group 4: Requires multiple FLISR ties",U181&lt;=Assumptions!H$39),CONCATENATE(K181, " transformer upgrade"), "No transformer upgrade"))</f>
        <v>No transformer upgrade</v>
      </c>
      <c r="T181" s="4">
        <v>28</v>
      </c>
      <c r="U181" s="4">
        <v>6.9133899303657671</v>
      </c>
      <c r="V181" s="4">
        <v>0</v>
      </c>
      <c r="W181" s="4">
        <v>0</v>
      </c>
      <c r="X181" s="28">
        <v>0.81951170424599995</v>
      </c>
      <c r="Y181" s="4" t="s">
        <v>142</v>
      </c>
      <c r="Z181" s="4">
        <v>163.90234084919999</v>
      </c>
      <c r="AA181" s="28">
        <v>0.8194986408024999</v>
      </c>
      <c r="AB181" s="4" t="s">
        <v>142</v>
      </c>
      <c r="AC181" s="4">
        <f t="shared" si="9"/>
        <v>3.7472510660734173</v>
      </c>
      <c r="AD181" s="4">
        <v>163.89972816049999</v>
      </c>
      <c r="AE181" s="4">
        <v>200</v>
      </c>
      <c r="AF181" s="4">
        <v>0.8194986408024999</v>
      </c>
      <c r="AG181" s="4">
        <v>0</v>
      </c>
      <c r="AH181" s="4" t="s">
        <v>138</v>
      </c>
      <c r="AI181" s="4">
        <v>0</v>
      </c>
      <c r="AJ181" s="4">
        <f>IF(AI181&lt;&gt;0,COUNTIF(Capacitors!A:A,L181),0)</f>
        <v>0</v>
      </c>
      <c r="AK181" s="4">
        <v>0</v>
      </c>
      <c r="AL181" s="4" t="s">
        <v>856</v>
      </c>
      <c r="AM181" s="29">
        <f>Assumptions!H$11+Assumptions!H$12+Assumptions!H$13</f>
        <v>228000</v>
      </c>
      <c r="AN181" s="29">
        <f>IFERROR(IF(C181="RelayElectromechanical",Assumptions!H$10,0),Assumptions!H$10)+IFERROR(IF(M181="RelayElectromechanical",Assumptions!H$10,0),Assumptions!H$10)</f>
        <v>120000</v>
      </c>
      <c r="AO181" s="30">
        <f>J181*Assumptions!$H$5</f>
        <v>304000</v>
      </c>
      <c r="AP181" s="30">
        <f>(AI181*5280*Assumptions!$H$6)+(AK181*5280*Assumptions!$H$7)+(AJ181*Assumptions!H$22)</f>
        <v>0</v>
      </c>
      <c r="AQ181" s="29">
        <f t="shared" si="10"/>
        <v>0</v>
      </c>
      <c r="AR181" s="29">
        <f>IF(AL181="Group 4: Requires multiple FLISR ties", Assumptions!$H$9,0)</f>
        <v>0</v>
      </c>
      <c r="AS181" s="36"/>
      <c r="AT181" s="36"/>
      <c r="AU181" s="30">
        <f t="shared" si="11"/>
        <v>652000</v>
      </c>
      <c r="AV181" s="31"/>
      <c r="AW181" s="32"/>
    </row>
    <row r="182" spans="1:49" x14ac:dyDescent="0.25">
      <c r="A182" s="4" t="s">
        <v>370</v>
      </c>
      <c r="B182" s="4">
        <v>14023</v>
      </c>
      <c r="C182" s="4" t="s">
        <v>857</v>
      </c>
      <c r="D182" s="4" t="s">
        <v>392</v>
      </c>
      <c r="E182" s="4">
        <v>1175</v>
      </c>
      <c r="F182" s="4">
        <v>302</v>
      </c>
      <c r="G182" s="4">
        <f t="shared" si="8"/>
        <v>873</v>
      </c>
      <c r="H182" s="4">
        <v>3.9332000000000003</v>
      </c>
      <c r="I182" s="4">
        <f>3</f>
        <v>3</v>
      </c>
      <c r="J182" s="4">
        <f>CEILING(G182/Assumptions!$H$4,1)</f>
        <v>3</v>
      </c>
      <c r="K182" s="4" t="s">
        <v>389</v>
      </c>
      <c r="L182" s="4">
        <v>13648</v>
      </c>
      <c r="M182" s="4" t="s">
        <v>857</v>
      </c>
      <c r="N182" s="4" t="s">
        <v>393</v>
      </c>
      <c r="O182" s="4">
        <v>150</v>
      </c>
      <c r="P182" s="4" t="s">
        <v>357</v>
      </c>
      <c r="Q182" s="4">
        <v>2</v>
      </c>
      <c r="R182" s="4" t="s">
        <v>29</v>
      </c>
      <c r="S182" s="4" t="str">
        <f>IF(AL182="Group 3: Requires transformer upgrade",CONCATENATE(K182, " transformer upgrade"), IF(AND(AL182="Group 4: Requires multiple FLISR ties",U182&lt;=Assumptions!H$39),CONCATENATE(K182, " transformer upgrade"), "No transformer upgrade"))</f>
        <v>No transformer upgrade</v>
      </c>
      <c r="T182" s="4">
        <v>37</v>
      </c>
      <c r="U182" s="4">
        <v>6.4778006690212528</v>
      </c>
      <c r="V182" s="4">
        <v>0</v>
      </c>
      <c r="W182" s="4">
        <v>0</v>
      </c>
      <c r="X182" s="28">
        <v>0.93280986255450005</v>
      </c>
      <c r="Y182" s="4" t="s">
        <v>142</v>
      </c>
      <c r="Z182" s="4">
        <v>186.56197251090001</v>
      </c>
      <c r="AA182" s="28">
        <v>0.88401460850555547</v>
      </c>
      <c r="AB182" s="4" t="s">
        <v>137</v>
      </c>
      <c r="AC182" s="4">
        <f t="shared" si="9"/>
        <v>10.914095767673411</v>
      </c>
      <c r="AD182" s="4">
        <v>477.36788859299998</v>
      </c>
      <c r="AE182" s="4">
        <v>540</v>
      </c>
      <c r="AF182" s="4">
        <v>0.88401460850555547</v>
      </c>
      <c r="AG182" s="4">
        <v>1.8939393939393939E-4</v>
      </c>
      <c r="AH182" s="4" t="s">
        <v>146</v>
      </c>
      <c r="AI182" s="4">
        <v>1.8939393939393939E-4</v>
      </c>
      <c r="AJ182" s="4">
        <f>IF(AI182&lt;&gt;0,COUNTIF(Capacitors!A:A,L182),0)</f>
        <v>0</v>
      </c>
      <c r="AK182" s="4">
        <v>0</v>
      </c>
      <c r="AL182" s="4" t="s">
        <v>149</v>
      </c>
      <c r="AM182" s="29">
        <f>Assumptions!H$11+Assumptions!H$12+Assumptions!H$13</f>
        <v>228000</v>
      </c>
      <c r="AN182" s="29">
        <f>IFERROR(IF(C182="RelayElectromechanical",Assumptions!H$10,0),Assumptions!H$10)+IFERROR(IF(M182="RelayElectromechanical",Assumptions!H$10,0),Assumptions!H$10)</f>
        <v>0</v>
      </c>
      <c r="AO182" s="30">
        <f>J182*Assumptions!$H$5</f>
        <v>228000</v>
      </c>
      <c r="AP182" s="30">
        <f>(AI182*5280*Assumptions!$H$6)+(AK182*5280*Assumptions!$H$7)+(AJ182*Assumptions!H$22)</f>
        <v>53.876999999999995</v>
      </c>
      <c r="AQ182" s="29">
        <f t="shared" si="10"/>
        <v>0</v>
      </c>
      <c r="AR182" s="29">
        <f>IF(AL182="Group 4: Requires multiple FLISR ties", Assumptions!$H$9,0)</f>
        <v>0</v>
      </c>
      <c r="AS182" s="36"/>
      <c r="AT182" s="36"/>
      <c r="AU182" s="30">
        <f t="shared" si="11"/>
        <v>456053.87699999998</v>
      </c>
      <c r="AV182" s="31"/>
      <c r="AW182" s="32"/>
    </row>
    <row r="183" spans="1:49" x14ac:dyDescent="0.25">
      <c r="A183" s="4" t="s">
        <v>452</v>
      </c>
      <c r="B183" s="4">
        <v>13922</v>
      </c>
      <c r="C183" s="4" t="s">
        <v>857</v>
      </c>
      <c r="D183" s="4" t="s">
        <v>467</v>
      </c>
      <c r="E183" s="4">
        <v>2381</v>
      </c>
      <c r="F183" s="4">
        <v>279</v>
      </c>
      <c r="G183" s="4">
        <f t="shared" si="8"/>
        <v>2102</v>
      </c>
      <c r="H183" s="4">
        <v>6.4666000000000006</v>
      </c>
      <c r="I183" s="4">
        <f>3</f>
        <v>3</v>
      </c>
      <c r="J183" s="4">
        <f>CEILING(G183/Assumptions!$H$4,1)</f>
        <v>7</v>
      </c>
      <c r="K183" s="4" t="s">
        <v>435</v>
      </c>
      <c r="L183" s="4">
        <v>13661</v>
      </c>
      <c r="M183" s="4" t="s">
        <v>858</v>
      </c>
      <c r="N183" s="4" t="s">
        <v>468</v>
      </c>
      <c r="O183" s="4">
        <v>39</v>
      </c>
      <c r="P183" s="4" t="s">
        <v>421</v>
      </c>
      <c r="Q183" s="4">
        <v>2</v>
      </c>
      <c r="R183" s="4" t="s">
        <v>29</v>
      </c>
      <c r="S183" s="4" t="str">
        <f>IF(AL183="Group 3: Requires transformer upgrade",CONCATENATE(K183, " transformer upgrade"), IF(AND(AL183="Group 4: Requires multiple FLISR ties",U183&lt;=Assumptions!H$39),CONCATENATE(K183, " transformer upgrade"), "No transformer upgrade"))</f>
        <v>No transformer upgrade</v>
      </c>
      <c r="T183" s="4">
        <v>28</v>
      </c>
      <c r="U183" s="4">
        <v>8.482315260377586</v>
      </c>
      <c r="V183" s="4">
        <v>0</v>
      </c>
      <c r="W183" s="4">
        <v>0</v>
      </c>
      <c r="X183" s="28">
        <v>1.3575952353429033</v>
      </c>
      <c r="Y183" s="4" t="s">
        <v>143</v>
      </c>
      <c r="Z183" s="4">
        <v>420.8545229563</v>
      </c>
      <c r="AA183" s="28">
        <v>1.3107988031692592</v>
      </c>
      <c r="AB183" s="4" t="s">
        <v>137</v>
      </c>
      <c r="AC183" s="4">
        <f t="shared" si="9"/>
        <v>16.183198255202907</v>
      </c>
      <c r="AD183" s="4">
        <v>707.83135371139997</v>
      </c>
      <c r="AE183" s="4">
        <v>540</v>
      </c>
      <c r="AF183" s="28">
        <v>1.3107988031692592</v>
      </c>
      <c r="AG183" s="4">
        <v>3.3522727272727273E-2</v>
      </c>
      <c r="AH183" s="4" t="s">
        <v>138</v>
      </c>
      <c r="AI183" s="4">
        <v>3.3522727272727273E-2</v>
      </c>
      <c r="AJ183" s="4">
        <f>IF(AI183&lt;&gt;0,COUNTIF(Capacitors!A:A,L183),0)</f>
        <v>0</v>
      </c>
      <c r="AK183" s="4">
        <v>0</v>
      </c>
      <c r="AL183" s="4" t="s">
        <v>139</v>
      </c>
      <c r="AM183" s="29">
        <f>Assumptions!H$11+Assumptions!H$12+Assumptions!H$13</f>
        <v>228000</v>
      </c>
      <c r="AN183" s="29">
        <f>IFERROR(IF(C183="RelayElectromechanical",Assumptions!H$10,0),Assumptions!H$10)+IFERROR(IF(M183="RelayElectromechanical",Assumptions!H$10,0),Assumptions!H$10)</f>
        <v>120000</v>
      </c>
      <c r="AO183" s="30">
        <f>J183*Assumptions!$H$5</f>
        <v>532000</v>
      </c>
      <c r="AP183" s="30">
        <f>(AI183*5280*Assumptions!$H$6)+(AK183*5280*Assumptions!$H$7)+(AJ183*Assumptions!H$22)</f>
        <v>9536.2289999999994</v>
      </c>
      <c r="AQ183" s="29">
        <f t="shared" si="10"/>
        <v>0</v>
      </c>
      <c r="AR183" s="29">
        <f>IF(AL183="Group 4: Requires multiple FLISR ties", Assumptions!$H$9,0)</f>
        <v>445660.98560000001</v>
      </c>
      <c r="AS183" s="36"/>
      <c r="AT183" s="36"/>
      <c r="AU183" s="30">
        <f t="shared" si="11"/>
        <v>1335197.2146000001</v>
      </c>
      <c r="AV183" s="31"/>
      <c r="AW183" s="32"/>
    </row>
    <row r="184" spans="1:49" x14ac:dyDescent="0.25">
      <c r="A184" s="4" t="s">
        <v>433</v>
      </c>
      <c r="B184" s="4">
        <v>13918</v>
      </c>
      <c r="C184" s="4" t="s">
        <v>857</v>
      </c>
      <c r="D184" s="4" t="s">
        <v>434</v>
      </c>
      <c r="E184" s="4">
        <v>854</v>
      </c>
      <c r="F184" s="4">
        <v>313</v>
      </c>
      <c r="G184" s="4">
        <f t="shared" si="8"/>
        <v>541</v>
      </c>
      <c r="H184" s="4">
        <v>2.3506</v>
      </c>
      <c r="I184" s="4">
        <f>3</f>
        <v>3</v>
      </c>
      <c r="J184" s="4">
        <f>CEILING(G184/Assumptions!$H$4,1)</f>
        <v>2</v>
      </c>
      <c r="K184" s="4" t="s">
        <v>435</v>
      </c>
      <c r="L184" s="4">
        <v>13661</v>
      </c>
      <c r="M184" s="4" t="s">
        <v>858</v>
      </c>
      <c r="N184" s="4" t="s">
        <v>436</v>
      </c>
      <c r="O184" s="4">
        <v>203</v>
      </c>
      <c r="P184" s="4" t="s">
        <v>421</v>
      </c>
      <c r="Q184" s="4">
        <v>1</v>
      </c>
      <c r="R184" s="4" t="s">
        <v>29</v>
      </c>
      <c r="S184" s="4" t="str">
        <f>IF(AL184="Group 3: Requires transformer upgrade",CONCATENATE(K184, " transformer upgrade"), IF(AND(AL184="Group 4: Requires multiple FLISR ties",U184&lt;=Assumptions!H$39),CONCATENATE(K184, " transformer upgrade"), "No transformer upgrade"))</f>
        <v>No transformer upgrade</v>
      </c>
      <c r="T184" s="4">
        <v>28</v>
      </c>
      <c r="U184" s="4">
        <v>8.482315260377586</v>
      </c>
      <c r="V184" s="4">
        <v>0</v>
      </c>
      <c r="W184" s="4">
        <v>0</v>
      </c>
      <c r="X184" s="28">
        <v>0.98210454635203692</v>
      </c>
      <c r="Y184" s="4" t="s">
        <v>137</v>
      </c>
      <c r="Z184" s="4">
        <v>530.33645503009996</v>
      </c>
      <c r="AA184" s="28">
        <v>0.98209621634759259</v>
      </c>
      <c r="AB184" s="4" t="s">
        <v>137</v>
      </c>
      <c r="AC184" s="4">
        <f t="shared" si="9"/>
        <v>12.125017002159609</v>
      </c>
      <c r="AD184" s="4">
        <v>530.33195682769997</v>
      </c>
      <c r="AE184" s="4">
        <v>540</v>
      </c>
      <c r="AF184" s="28">
        <v>0.98209621634759259</v>
      </c>
      <c r="AG184" s="4">
        <v>0</v>
      </c>
      <c r="AH184" s="4" t="s">
        <v>138</v>
      </c>
      <c r="AI184" s="4">
        <v>0</v>
      </c>
      <c r="AJ184" s="4">
        <f>IF(AI184&lt;&gt;0,COUNTIF(Capacitors!A:A,L184),0)</f>
        <v>0</v>
      </c>
      <c r="AK184" s="4">
        <v>0</v>
      </c>
      <c r="AL184" s="4" t="s">
        <v>139</v>
      </c>
      <c r="AM184" s="29">
        <f>Assumptions!H$11+Assumptions!H$12+Assumptions!H$13</f>
        <v>228000</v>
      </c>
      <c r="AN184" s="29">
        <f>IFERROR(IF(C184="RelayElectromechanical",Assumptions!H$10,0),Assumptions!H$10)+IFERROR(IF(M184="RelayElectromechanical",Assumptions!H$10,0),Assumptions!H$10)</f>
        <v>120000</v>
      </c>
      <c r="AO184" s="30">
        <f>J184*Assumptions!$H$5</f>
        <v>152000</v>
      </c>
      <c r="AP184" s="30">
        <f>(AI184*5280*Assumptions!$H$6)+(AK184*5280*Assumptions!$H$7)+(AJ184*Assumptions!H$22)</f>
        <v>0</v>
      </c>
      <c r="AQ184" s="29">
        <f t="shared" si="10"/>
        <v>0</v>
      </c>
      <c r="AR184" s="29">
        <f>IF(AL184="Group 4: Requires multiple FLISR ties", Assumptions!$H$9,0)</f>
        <v>445660.98560000001</v>
      </c>
      <c r="AS184" s="36"/>
      <c r="AT184" s="36"/>
      <c r="AU184" s="30">
        <f t="shared" si="11"/>
        <v>945660.98560000001</v>
      </c>
      <c r="AV184" s="31"/>
      <c r="AW184" s="32"/>
    </row>
    <row r="185" spans="1:49" x14ac:dyDescent="0.25">
      <c r="A185" s="4" t="s">
        <v>523</v>
      </c>
      <c r="B185" s="4">
        <v>13490</v>
      </c>
      <c r="C185" s="4" t="s">
        <v>858</v>
      </c>
      <c r="D185" s="4" t="s">
        <v>739</v>
      </c>
      <c r="E185" s="4">
        <v>961</v>
      </c>
      <c r="F185" s="4">
        <v>334</v>
      </c>
      <c r="G185" s="4">
        <f t="shared" si="8"/>
        <v>627</v>
      </c>
      <c r="H185" s="4">
        <v>2.6742999999999997</v>
      </c>
      <c r="I185" s="4">
        <f>3</f>
        <v>3</v>
      </c>
      <c r="J185" s="4">
        <f>CEILING(G185/Assumptions!$H$4,1)</f>
        <v>2</v>
      </c>
      <c r="K185" s="4" t="s">
        <v>537</v>
      </c>
      <c r="L185" s="4">
        <v>13670</v>
      </c>
      <c r="M185" s="4" t="s">
        <v>857</v>
      </c>
      <c r="N185" s="4" t="s">
        <v>731</v>
      </c>
      <c r="O185" s="4">
        <v>214</v>
      </c>
      <c r="P185" s="4" t="s">
        <v>496</v>
      </c>
      <c r="Q185" s="4">
        <v>1</v>
      </c>
      <c r="R185" s="4" t="s">
        <v>29</v>
      </c>
      <c r="S185" s="4" t="str">
        <f>IF(AL185="Group 3: Requires transformer upgrade",CONCATENATE(K185, " transformer upgrade"), IF(AND(AL185="Group 4: Requires multiple FLISR ties",U185&lt;=Assumptions!H$39),CONCATENATE(K185, " transformer upgrade"), "No transformer upgrade"))</f>
        <v>No transformer upgrade</v>
      </c>
      <c r="T185" s="4">
        <v>28</v>
      </c>
      <c r="U185" s="4">
        <v>4.7505434459383551</v>
      </c>
      <c r="V185" s="4">
        <v>0</v>
      </c>
      <c r="W185" s="4">
        <v>0</v>
      </c>
      <c r="X185" s="28">
        <v>0.4688331</v>
      </c>
      <c r="Y185" s="4" t="s">
        <v>142</v>
      </c>
      <c r="Z185" s="4">
        <v>93.766620000000003</v>
      </c>
      <c r="AA185" s="28">
        <v>0.46883310974090003</v>
      </c>
      <c r="AB185" s="4" t="s">
        <v>142</v>
      </c>
      <c r="AC185" s="4">
        <f t="shared" si="9"/>
        <v>2.1437929031422303</v>
      </c>
      <c r="AD185" s="4">
        <v>93.766621948180003</v>
      </c>
      <c r="AE185" s="4">
        <v>200</v>
      </c>
      <c r="AF185" s="4">
        <v>0.46883310974090003</v>
      </c>
      <c r="AG185" s="4">
        <v>0</v>
      </c>
      <c r="AH185" s="4" t="s">
        <v>138</v>
      </c>
      <c r="AI185" s="4">
        <v>0</v>
      </c>
      <c r="AJ185" s="4">
        <f>IF(AI185&lt;&gt;0,COUNTIF(Capacitors!A:A,L185),0)</f>
        <v>0</v>
      </c>
      <c r="AK185" s="4">
        <v>0</v>
      </c>
      <c r="AL185" s="4" t="s">
        <v>856</v>
      </c>
      <c r="AM185" s="29">
        <f>Assumptions!H$11+Assumptions!H$12+Assumptions!H$13</f>
        <v>228000</v>
      </c>
      <c r="AN185" s="29">
        <f>IFERROR(IF(C185="RelayElectromechanical",Assumptions!H$10,0),Assumptions!H$10)+IFERROR(IF(M185="RelayElectromechanical",Assumptions!H$10,0),Assumptions!H$10)</f>
        <v>120000</v>
      </c>
      <c r="AO185" s="30">
        <f>J185*Assumptions!$H$5</f>
        <v>152000</v>
      </c>
      <c r="AP185" s="30">
        <f>(AI185*5280*Assumptions!$H$6)+(AK185*5280*Assumptions!$H$7)+(AJ185*Assumptions!H$22)</f>
        <v>0</v>
      </c>
      <c r="AQ185" s="29">
        <f t="shared" si="10"/>
        <v>0</v>
      </c>
      <c r="AR185" s="29">
        <f>IF(AL185="Group 4: Requires multiple FLISR ties", Assumptions!$H$9,0)</f>
        <v>0</v>
      </c>
      <c r="AS185" s="36"/>
      <c r="AT185" s="36"/>
      <c r="AU185" s="30">
        <f t="shared" si="11"/>
        <v>500000</v>
      </c>
      <c r="AV185" s="31"/>
      <c r="AW185" s="32"/>
    </row>
    <row r="186" spans="1:49" x14ac:dyDescent="0.25">
      <c r="A186" s="4" t="s">
        <v>517</v>
      </c>
      <c r="B186" s="4">
        <v>13155</v>
      </c>
      <c r="C186" s="4" t="s">
        <v>858</v>
      </c>
      <c r="D186" s="4" t="s">
        <v>536</v>
      </c>
      <c r="E186" s="4">
        <v>1778</v>
      </c>
      <c r="F186" s="4">
        <v>303</v>
      </c>
      <c r="G186" s="4">
        <f t="shared" si="8"/>
        <v>1475</v>
      </c>
      <c r="H186" s="4">
        <v>5.7468000000000004</v>
      </c>
      <c r="I186" s="4">
        <f>3</f>
        <v>3</v>
      </c>
      <c r="J186" s="4">
        <f>CEILING(G186/Assumptions!$H$4,1)</f>
        <v>5</v>
      </c>
      <c r="K186" s="4" t="s">
        <v>537</v>
      </c>
      <c r="L186" s="4">
        <v>13671</v>
      </c>
      <c r="M186" s="4" t="s">
        <v>857</v>
      </c>
      <c r="N186" s="4" t="s">
        <v>538</v>
      </c>
      <c r="O186" s="4">
        <v>113</v>
      </c>
      <c r="P186" s="4" t="s">
        <v>496</v>
      </c>
      <c r="Q186" s="4">
        <v>3</v>
      </c>
      <c r="R186" s="4" t="s">
        <v>791</v>
      </c>
      <c r="S186" s="4" t="str">
        <f>IF(AL186="Group 3: Requires transformer upgrade",CONCATENATE(K186, " transformer upgrade"), IF(AND(AL186="Group 4: Requires multiple FLISR ties",U186&lt;=Assumptions!H$39),CONCATENATE(K186, " transformer upgrade"), "No transformer upgrade"))</f>
        <v>No transformer upgrade</v>
      </c>
      <c r="T186" s="4">
        <v>28</v>
      </c>
      <c r="U186" s="4">
        <v>4.7505434459383551</v>
      </c>
      <c r="V186" s="4">
        <v>0</v>
      </c>
      <c r="W186" s="4">
        <v>0</v>
      </c>
      <c r="X186" s="28">
        <v>1.2987599208057017</v>
      </c>
      <c r="Y186" s="4" t="s">
        <v>151</v>
      </c>
      <c r="Z186" s="4">
        <v>296.11726194369999</v>
      </c>
      <c r="AA186" s="28">
        <v>1.06626318819</v>
      </c>
      <c r="AB186" s="4" t="s">
        <v>137</v>
      </c>
      <c r="AC186" s="4">
        <f t="shared" si="9"/>
        <v>13.164147331369925</v>
      </c>
      <c r="AD186" s="4">
        <v>575.78212162260002</v>
      </c>
      <c r="AE186" s="4">
        <v>540</v>
      </c>
      <c r="AF186" s="28">
        <v>1.06626318819</v>
      </c>
      <c r="AG186" s="4">
        <v>1.1020833333333333</v>
      </c>
      <c r="AH186" s="4" t="s">
        <v>138</v>
      </c>
      <c r="AI186" s="4">
        <v>0</v>
      </c>
      <c r="AJ186" s="4">
        <f>IF(AI186&lt;&gt;0,COUNTIF(Capacitors!A:A,L186),0)</f>
        <v>0</v>
      </c>
      <c r="AK186" s="4">
        <v>1.1020833333333333</v>
      </c>
      <c r="AL186" s="4" t="s">
        <v>139</v>
      </c>
      <c r="AM186" s="29">
        <f>Assumptions!H$11+Assumptions!H$12+Assumptions!H$13</f>
        <v>228000</v>
      </c>
      <c r="AN186" s="29">
        <f>IFERROR(IF(C186="RelayElectromechanical",Assumptions!H$10,0),Assumptions!H$10)+IFERROR(IF(M186="RelayElectromechanical",Assumptions!H$10,0),Assumptions!H$10)</f>
        <v>120000</v>
      </c>
      <c r="AO186" s="30">
        <f>J186*Assumptions!$H$5</f>
        <v>380000</v>
      </c>
      <c r="AP186" s="30">
        <f>(AI186*5280*Assumptions!$H$6)+(AK186*5280*Assumptions!$H$7)+(AJ186*Assumptions!H$22)</f>
        <v>355712.82499999995</v>
      </c>
      <c r="AQ186" s="29">
        <f t="shared" si="10"/>
        <v>0</v>
      </c>
      <c r="AR186" s="29">
        <f>IF(AL186="Group 4: Requires multiple FLISR ties", Assumptions!$H$9,0)</f>
        <v>445660.98560000001</v>
      </c>
      <c r="AS186" s="36"/>
      <c r="AT186" s="36"/>
      <c r="AU186" s="30">
        <f t="shared" si="11"/>
        <v>1529373.8106</v>
      </c>
      <c r="AV186" s="31"/>
      <c r="AW186" s="32"/>
    </row>
    <row r="187" spans="1:49" x14ac:dyDescent="0.25">
      <c r="A187" s="4" t="s">
        <v>537</v>
      </c>
      <c r="B187" s="4">
        <v>13669</v>
      </c>
      <c r="C187" s="4" t="s">
        <v>857</v>
      </c>
      <c r="D187" s="4" t="s">
        <v>544</v>
      </c>
      <c r="E187" s="4">
        <v>1379</v>
      </c>
      <c r="F187" s="4">
        <v>286</v>
      </c>
      <c r="G187" s="4">
        <f t="shared" si="8"/>
        <v>1093</v>
      </c>
      <c r="H187" s="4">
        <v>4.2333999999999996</v>
      </c>
      <c r="I187" s="4">
        <f>3</f>
        <v>3</v>
      </c>
      <c r="J187" s="4">
        <f>CEILING(G187/Assumptions!$H$4,1)</f>
        <v>4</v>
      </c>
      <c r="K187" s="4" t="s">
        <v>537</v>
      </c>
      <c r="L187" s="4">
        <v>13672</v>
      </c>
      <c r="M187" s="4" t="s">
        <v>857</v>
      </c>
      <c r="N187" s="4" t="s">
        <v>545</v>
      </c>
      <c r="O187" s="4">
        <v>47</v>
      </c>
      <c r="P187" s="4" t="s">
        <v>496</v>
      </c>
      <c r="Q187" s="4">
        <v>1</v>
      </c>
      <c r="R187" s="4" t="s">
        <v>29</v>
      </c>
      <c r="S187" s="4" t="str">
        <f>IF(AL187="Group 3: Requires transformer upgrade",CONCATENATE(K187, " transformer upgrade"), IF(AND(AL187="Group 4: Requires multiple FLISR ties",U187&lt;=Assumptions!H$39),CONCATENATE(K187, " transformer upgrade"), "No transformer upgrade"))</f>
        <v>No transformer upgrade</v>
      </c>
      <c r="T187" s="4">
        <v>28</v>
      </c>
      <c r="U187" s="4">
        <v>4.7505434459383551</v>
      </c>
      <c r="V187" s="4">
        <v>0</v>
      </c>
      <c r="W187" s="4">
        <v>0</v>
      </c>
      <c r="X187" s="28">
        <v>1.1663067741935482</v>
      </c>
      <c r="Y187" s="4" t="s">
        <v>143</v>
      </c>
      <c r="Z187" s="4">
        <v>361.55509999999998</v>
      </c>
      <c r="AA187" s="28">
        <v>1.0178514033553705</v>
      </c>
      <c r="AB187" s="4" t="s">
        <v>137</v>
      </c>
      <c r="AC187" s="4">
        <f t="shared" si="9"/>
        <v>12.566452620348839</v>
      </c>
      <c r="AD187" s="4">
        <v>549.63975781190004</v>
      </c>
      <c r="AE187" s="4">
        <v>540</v>
      </c>
      <c r="AF187" s="28">
        <v>1.0178514033553705</v>
      </c>
      <c r="AG187" s="4">
        <v>1.1363636363636363E-3</v>
      </c>
      <c r="AH187" s="4" t="s">
        <v>138</v>
      </c>
      <c r="AI187" s="4">
        <v>1.1363636363636363E-3</v>
      </c>
      <c r="AJ187" s="4">
        <f>IF(AI187&lt;&gt;0,COUNTIF(Capacitors!A:A,L187),0)</f>
        <v>0</v>
      </c>
      <c r="AK187" s="4">
        <v>0</v>
      </c>
      <c r="AL187" s="4" t="s">
        <v>139</v>
      </c>
      <c r="AM187" s="29">
        <f>Assumptions!H$11+Assumptions!H$12+Assumptions!H$13</f>
        <v>228000</v>
      </c>
      <c r="AN187" s="29">
        <f>IFERROR(IF(C187="RelayElectromechanical",Assumptions!H$10,0),Assumptions!H$10)+IFERROR(IF(M187="RelayElectromechanical",Assumptions!H$10,0),Assumptions!H$10)</f>
        <v>0</v>
      </c>
      <c r="AO187" s="30">
        <f>J187*Assumptions!$H$5</f>
        <v>304000</v>
      </c>
      <c r="AP187" s="30">
        <f>(AI187*5280*Assumptions!$H$6)+(AK187*5280*Assumptions!$H$7)+(AJ187*Assumptions!H$22)</f>
        <v>323.26199999999994</v>
      </c>
      <c r="AQ187" s="29">
        <f t="shared" si="10"/>
        <v>0</v>
      </c>
      <c r="AR187" s="29">
        <f>IF(AL187="Group 4: Requires multiple FLISR ties", Assumptions!$H$9,0)</f>
        <v>445660.98560000001</v>
      </c>
      <c r="AS187" s="36"/>
      <c r="AT187" s="36"/>
      <c r="AU187" s="30">
        <f t="shared" si="11"/>
        <v>977984.2476</v>
      </c>
      <c r="AV187" s="31"/>
      <c r="AW187" s="32"/>
    </row>
    <row r="188" spans="1:49" x14ac:dyDescent="0.25">
      <c r="A188" s="4" t="s">
        <v>657</v>
      </c>
      <c r="B188" s="4">
        <v>14080</v>
      </c>
      <c r="C188" s="4" t="s">
        <v>857</v>
      </c>
      <c r="D188" s="4" t="s">
        <v>658</v>
      </c>
      <c r="E188" s="4">
        <v>1375</v>
      </c>
      <c r="F188" s="4">
        <v>483</v>
      </c>
      <c r="G188" s="4">
        <f t="shared" si="8"/>
        <v>892</v>
      </c>
      <c r="H188" s="4">
        <v>5.3427999999999995</v>
      </c>
      <c r="I188" s="4">
        <f>3</f>
        <v>3</v>
      </c>
      <c r="J188" s="4">
        <f>CEILING(G188/Assumptions!$H$4,1)</f>
        <v>3</v>
      </c>
      <c r="K188" s="4" t="s">
        <v>659</v>
      </c>
      <c r="L188" s="4">
        <v>13673</v>
      </c>
      <c r="M188" s="4" t="s">
        <v>857</v>
      </c>
      <c r="N188" s="4" t="s">
        <v>660</v>
      </c>
      <c r="O188" s="4">
        <v>186</v>
      </c>
      <c r="P188" s="4" t="s">
        <v>496</v>
      </c>
      <c r="Q188" s="4">
        <v>1</v>
      </c>
      <c r="R188" s="4" t="s">
        <v>29</v>
      </c>
      <c r="S188" s="4" t="str">
        <f>IF(AL188="Group 3: Requires transformer upgrade",CONCATENATE(K188, " transformer upgrade"), IF(AND(AL188="Group 4: Requires multiple FLISR ties",U188&lt;=Assumptions!H$39),CONCATENATE(K188, " transformer upgrade"), "No transformer upgrade"))</f>
        <v>No transformer upgrade</v>
      </c>
      <c r="T188" s="4">
        <v>28</v>
      </c>
      <c r="U188" s="4">
        <v>17.659514472300081</v>
      </c>
      <c r="V188" s="4">
        <v>0.754</v>
      </c>
      <c r="W188" s="4">
        <v>32.978947194619536</v>
      </c>
      <c r="X188" s="28">
        <v>0.82421939393939392</v>
      </c>
      <c r="Y188" s="4" t="s">
        <v>141</v>
      </c>
      <c r="Z188" s="4">
        <v>135.99619999999999</v>
      </c>
      <c r="AA188" s="28">
        <v>0.82421966311333328</v>
      </c>
      <c r="AB188" s="4" t="s">
        <v>141</v>
      </c>
      <c r="AC188" s="4">
        <f t="shared" si="9"/>
        <v>3.1092917455127016</v>
      </c>
      <c r="AD188" s="4">
        <v>135.9962444137</v>
      </c>
      <c r="AE188" s="4">
        <v>165</v>
      </c>
      <c r="AF188" s="4">
        <v>1.0240920703534517</v>
      </c>
      <c r="AG188" s="4">
        <v>0</v>
      </c>
      <c r="AH188" s="4" t="s">
        <v>138</v>
      </c>
      <c r="AI188" s="4">
        <v>0</v>
      </c>
      <c r="AJ188" s="4">
        <f>IF(AI188&lt;&gt;0,COUNTIF(Capacitors!A:A,L188),0)</f>
        <v>0</v>
      </c>
      <c r="AK188" s="4">
        <v>0</v>
      </c>
      <c r="AL188" s="4" t="s">
        <v>856</v>
      </c>
      <c r="AM188" s="29">
        <f>Assumptions!H$11+Assumptions!H$12+Assumptions!H$13</f>
        <v>228000</v>
      </c>
      <c r="AN188" s="29">
        <f>IFERROR(IF(C188="RelayElectromechanical",Assumptions!H$10,0),Assumptions!H$10)+IFERROR(IF(M188="RelayElectromechanical",Assumptions!H$10,0),Assumptions!H$10)</f>
        <v>0</v>
      </c>
      <c r="AO188" s="30">
        <f>J188*Assumptions!$H$5</f>
        <v>228000</v>
      </c>
      <c r="AP188" s="30">
        <f>(AI188*5280*Assumptions!$H$6)+(AK188*5280*Assumptions!$H$7)+(AJ188*Assumptions!H$22)</f>
        <v>0</v>
      </c>
      <c r="AQ188" s="29">
        <f t="shared" si="10"/>
        <v>0</v>
      </c>
      <c r="AR188" s="29">
        <f>IF(AL188="Group 4: Requires multiple FLISR ties", Assumptions!$H$9,0)</f>
        <v>0</v>
      </c>
      <c r="AS188" s="36"/>
      <c r="AT188" s="36"/>
      <c r="AU188" s="30">
        <f t="shared" si="11"/>
        <v>456000</v>
      </c>
      <c r="AV188" s="31"/>
      <c r="AW188" s="32"/>
    </row>
    <row r="189" spans="1:49" x14ac:dyDescent="0.25">
      <c r="A189" s="4" t="s">
        <v>659</v>
      </c>
      <c r="B189" s="4">
        <v>13673</v>
      </c>
      <c r="C189" s="4" t="s">
        <v>857</v>
      </c>
      <c r="D189" s="4" t="s">
        <v>725</v>
      </c>
      <c r="E189" s="4">
        <v>991</v>
      </c>
      <c r="F189" s="4">
        <v>498</v>
      </c>
      <c r="G189" s="4">
        <f t="shared" si="8"/>
        <v>493</v>
      </c>
      <c r="H189" s="4">
        <v>1.2898000000000001</v>
      </c>
      <c r="I189" s="4">
        <f>3</f>
        <v>3</v>
      </c>
      <c r="J189" s="4">
        <f>CEILING(G189/Assumptions!$H$4,1)</f>
        <v>2</v>
      </c>
      <c r="K189" s="4" t="s">
        <v>659</v>
      </c>
      <c r="L189" s="4">
        <v>13674</v>
      </c>
      <c r="M189" s="4" t="s">
        <v>857</v>
      </c>
      <c r="N189" s="4" t="s">
        <v>726</v>
      </c>
      <c r="O189" s="4">
        <v>51</v>
      </c>
      <c r="P189" s="4" t="s">
        <v>496</v>
      </c>
      <c r="Q189" s="4">
        <v>3</v>
      </c>
      <c r="R189" s="4" t="s">
        <v>29</v>
      </c>
      <c r="S189" s="4" t="str">
        <f>IF(AL189="Group 3: Requires transformer upgrade",CONCATENATE(K189, " transformer upgrade"), IF(AND(AL189="Group 4: Requires multiple FLISR ties",U189&lt;=Assumptions!H$39),CONCATENATE(K189, " transformer upgrade"), "No transformer upgrade"))</f>
        <v>No transformer upgrade</v>
      </c>
      <c r="T189" s="4">
        <v>28</v>
      </c>
      <c r="U189" s="4">
        <v>17.659514472300081</v>
      </c>
      <c r="V189" s="4">
        <v>0</v>
      </c>
      <c r="W189" s="4">
        <v>0</v>
      </c>
      <c r="X189" s="28">
        <v>0.57918762894629627</v>
      </c>
      <c r="Y189" s="4" t="s">
        <v>137</v>
      </c>
      <c r="Z189" s="4">
        <v>312.76131963099999</v>
      </c>
      <c r="AA189" s="28">
        <v>0.57918762894629627</v>
      </c>
      <c r="AB189" s="4" t="s">
        <v>137</v>
      </c>
      <c r="AC189" s="4">
        <f t="shared" si="9"/>
        <v>7.1506841504099921</v>
      </c>
      <c r="AD189" s="4">
        <v>312.76131963099999</v>
      </c>
      <c r="AE189" s="4">
        <v>540</v>
      </c>
      <c r="AF189" s="4">
        <v>0.57918762894629627</v>
      </c>
      <c r="AG189" s="4">
        <v>0</v>
      </c>
      <c r="AH189" s="4" t="s">
        <v>138</v>
      </c>
      <c r="AI189" s="4">
        <v>0</v>
      </c>
      <c r="AJ189" s="4">
        <f>IF(AI189&lt;&gt;0,COUNTIF(Capacitors!A:A,L189),0)</f>
        <v>0</v>
      </c>
      <c r="AK189" s="4">
        <v>0</v>
      </c>
      <c r="AL189" s="4" t="s">
        <v>856</v>
      </c>
      <c r="AM189" s="29">
        <f>Assumptions!H$11+Assumptions!H$12+Assumptions!H$13</f>
        <v>228000</v>
      </c>
      <c r="AN189" s="29">
        <f>IFERROR(IF(C189="RelayElectromechanical",Assumptions!H$10,0),Assumptions!H$10)+IFERROR(IF(M189="RelayElectromechanical",Assumptions!H$10,0),Assumptions!H$10)</f>
        <v>0</v>
      </c>
      <c r="AO189" s="30">
        <f>J189*Assumptions!$H$5</f>
        <v>152000</v>
      </c>
      <c r="AP189" s="30">
        <f>(AI189*5280*Assumptions!$H$6)+(AK189*5280*Assumptions!$H$7)+(AJ189*Assumptions!H$22)</f>
        <v>0</v>
      </c>
      <c r="AQ189" s="29">
        <f t="shared" si="10"/>
        <v>0</v>
      </c>
      <c r="AR189" s="29">
        <f>IF(AL189="Group 4: Requires multiple FLISR ties", Assumptions!$H$9,0)</f>
        <v>0</v>
      </c>
      <c r="AS189" s="36"/>
      <c r="AT189" s="36"/>
      <c r="AU189" s="30">
        <f t="shared" si="11"/>
        <v>380000</v>
      </c>
      <c r="AV189" s="31"/>
      <c r="AW189" s="32"/>
    </row>
    <row r="190" spans="1:49" x14ac:dyDescent="0.25">
      <c r="A190" s="4" t="s">
        <v>565</v>
      </c>
      <c r="B190" s="4">
        <v>13575</v>
      </c>
      <c r="C190" s="4" t="s">
        <v>857</v>
      </c>
      <c r="D190" s="4" t="s">
        <v>710</v>
      </c>
      <c r="E190" s="4">
        <v>635</v>
      </c>
      <c r="F190" s="4">
        <v>258</v>
      </c>
      <c r="G190" s="4">
        <f t="shared" si="8"/>
        <v>377</v>
      </c>
      <c r="H190" s="4">
        <v>1.3156999999999999</v>
      </c>
      <c r="I190" s="4">
        <f>3</f>
        <v>3</v>
      </c>
      <c r="J190" s="4">
        <f>CEILING(G190/Assumptions!$H$4,1)</f>
        <v>2</v>
      </c>
      <c r="K190" s="4" t="s">
        <v>659</v>
      </c>
      <c r="L190" s="4">
        <v>13674</v>
      </c>
      <c r="M190" s="4" t="s">
        <v>857</v>
      </c>
      <c r="N190" s="4" t="s">
        <v>711</v>
      </c>
      <c r="O190" s="4">
        <v>257</v>
      </c>
      <c r="P190" s="4" t="s">
        <v>496</v>
      </c>
      <c r="Q190" s="4">
        <v>2</v>
      </c>
      <c r="R190" s="4" t="s">
        <v>29</v>
      </c>
      <c r="S190" s="4" t="str">
        <f>IF(AL190="Group 3: Requires transformer upgrade",CONCATENATE(K190, " transformer upgrade"), IF(AND(AL190="Group 4: Requires multiple FLISR ties",U190&lt;=Assumptions!H$39),CONCATENATE(K190, " transformer upgrade"), "No transformer upgrade"))</f>
        <v>No transformer upgrade</v>
      </c>
      <c r="T190" s="4">
        <v>28</v>
      </c>
      <c r="U190" s="4">
        <v>17.659514472300081</v>
      </c>
      <c r="V190" s="4">
        <v>0</v>
      </c>
      <c r="W190" s="4">
        <v>0</v>
      </c>
      <c r="X190" s="28">
        <v>0.66548333424185191</v>
      </c>
      <c r="Y190" s="4" t="s">
        <v>137</v>
      </c>
      <c r="Z190" s="4">
        <v>359.36100049060002</v>
      </c>
      <c r="AA190" s="28">
        <v>0.66548333424185191</v>
      </c>
      <c r="AB190" s="4" t="s">
        <v>137</v>
      </c>
      <c r="AC190" s="4">
        <f t="shared" si="9"/>
        <v>8.2160959466322439</v>
      </c>
      <c r="AD190" s="4">
        <v>359.36100049060002</v>
      </c>
      <c r="AE190" s="4">
        <v>540</v>
      </c>
      <c r="AF190" s="4">
        <v>0.66548333424185191</v>
      </c>
      <c r="AG190" s="4">
        <v>0</v>
      </c>
      <c r="AH190" s="4" t="s">
        <v>138</v>
      </c>
      <c r="AI190" s="4">
        <v>0</v>
      </c>
      <c r="AJ190" s="4">
        <f>IF(AI190&lt;&gt;0,COUNTIF(Capacitors!A:A,L190),0)</f>
        <v>0</v>
      </c>
      <c r="AK190" s="4">
        <v>0</v>
      </c>
      <c r="AL190" s="4" t="s">
        <v>856</v>
      </c>
      <c r="AM190" s="29">
        <f>Assumptions!H$11+Assumptions!H$12+Assumptions!H$13</f>
        <v>228000</v>
      </c>
      <c r="AN190" s="29">
        <f>IFERROR(IF(C190="RelayElectromechanical",Assumptions!H$10,0),Assumptions!H$10)+IFERROR(IF(M190="RelayElectromechanical",Assumptions!H$10,0),Assumptions!H$10)</f>
        <v>0</v>
      </c>
      <c r="AO190" s="30">
        <f>J190*Assumptions!$H$5</f>
        <v>152000</v>
      </c>
      <c r="AP190" s="30">
        <f>(AI190*5280*Assumptions!$H$6)+(AK190*5280*Assumptions!$H$7)+(AJ190*Assumptions!H$22)</f>
        <v>0</v>
      </c>
      <c r="AQ190" s="29">
        <f t="shared" si="10"/>
        <v>0</v>
      </c>
      <c r="AR190" s="29">
        <f>IF(AL190="Group 4: Requires multiple FLISR ties", Assumptions!$H$9,0)</f>
        <v>0</v>
      </c>
      <c r="AS190" s="36"/>
      <c r="AT190" s="36"/>
      <c r="AU190" s="30">
        <f t="shared" si="11"/>
        <v>380000</v>
      </c>
      <c r="AV190" s="31"/>
      <c r="AW190" s="32"/>
    </row>
    <row r="191" spans="1:49" x14ac:dyDescent="0.25">
      <c r="A191" s="4" t="s">
        <v>539</v>
      </c>
      <c r="B191" s="4">
        <v>14069</v>
      </c>
      <c r="C191" s="4" t="s">
        <v>857</v>
      </c>
      <c r="D191" s="4" t="s">
        <v>540</v>
      </c>
      <c r="E191" s="4">
        <v>1451</v>
      </c>
      <c r="F191" s="4">
        <v>484</v>
      </c>
      <c r="G191" s="4">
        <f t="shared" si="8"/>
        <v>967</v>
      </c>
      <c r="H191" s="4">
        <v>6.024</v>
      </c>
      <c r="I191" s="4">
        <f>3</f>
        <v>3</v>
      </c>
      <c r="J191" s="4">
        <f>CEILING(G191/Assumptions!$H$4,1)</f>
        <v>3</v>
      </c>
      <c r="K191" s="4" t="s">
        <v>505</v>
      </c>
      <c r="L191" s="4">
        <v>13677</v>
      </c>
      <c r="M191" s="4" t="s">
        <v>858</v>
      </c>
      <c r="N191" s="4" t="s">
        <v>541</v>
      </c>
      <c r="O191" s="4">
        <v>267</v>
      </c>
      <c r="P191" s="4" t="s">
        <v>496</v>
      </c>
      <c r="Q191" s="4">
        <v>2</v>
      </c>
      <c r="R191" s="4" t="s">
        <v>791</v>
      </c>
      <c r="S191" s="4" t="str">
        <f>IF(AL191="Group 3: Requires transformer upgrade",CONCATENATE(K191, " transformer upgrade"), IF(AND(AL191="Group 4: Requires multiple FLISR ties",U191&lt;=Assumptions!H$39),CONCATENATE(K191, " transformer upgrade"), "No transformer upgrade"))</f>
        <v>No transformer upgrade</v>
      </c>
      <c r="T191" s="4">
        <v>28</v>
      </c>
      <c r="U191" s="4">
        <v>10.686277921027781</v>
      </c>
      <c r="V191" s="4">
        <v>0</v>
      </c>
      <c r="W191" s="4">
        <v>0</v>
      </c>
      <c r="X191" s="28">
        <v>1.0387348367077778</v>
      </c>
      <c r="Y191" s="4" t="s">
        <v>137</v>
      </c>
      <c r="Z191" s="4">
        <v>560.91681182219997</v>
      </c>
      <c r="AA191" s="28">
        <v>1.0387348367077778</v>
      </c>
      <c r="AB191" s="4" t="s">
        <v>137</v>
      </c>
      <c r="AC191" s="4">
        <f t="shared" si="9"/>
        <v>12.824280703021937</v>
      </c>
      <c r="AD191" s="4">
        <v>560.91681182219997</v>
      </c>
      <c r="AE191" s="4">
        <v>540</v>
      </c>
      <c r="AF191" s="28">
        <v>1.0387348367077778</v>
      </c>
      <c r="AG191" s="4">
        <v>0</v>
      </c>
      <c r="AH191" s="4" t="s">
        <v>138</v>
      </c>
      <c r="AI191" s="4">
        <v>0</v>
      </c>
      <c r="AJ191" s="4">
        <f>IF(AI191&lt;&gt;0,COUNTIF(Capacitors!A:A,L191),0)</f>
        <v>0</v>
      </c>
      <c r="AK191" s="4">
        <v>0</v>
      </c>
      <c r="AL191" s="4" t="s">
        <v>139</v>
      </c>
      <c r="AM191" s="29">
        <f>Assumptions!H$11+Assumptions!H$12+Assumptions!H$13</f>
        <v>228000</v>
      </c>
      <c r="AN191" s="29">
        <f>IFERROR(IF(C191="RelayElectromechanical",Assumptions!H$10,0),Assumptions!H$10)+IFERROR(IF(M191="RelayElectromechanical",Assumptions!H$10,0),Assumptions!H$10)</f>
        <v>120000</v>
      </c>
      <c r="AO191" s="30">
        <f>J191*Assumptions!$H$5</f>
        <v>228000</v>
      </c>
      <c r="AP191" s="30">
        <f>(AI191*5280*Assumptions!$H$6)+(AK191*5280*Assumptions!$H$7)+(AJ191*Assumptions!H$22)</f>
        <v>0</v>
      </c>
      <c r="AQ191" s="29">
        <f t="shared" si="10"/>
        <v>0</v>
      </c>
      <c r="AR191" s="29">
        <f>IF(AL191="Group 4: Requires multiple FLISR ties", Assumptions!$H$9,0)</f>
        <v>445660.98560000001</v>
      </c>
      <c r="AS191" s="36"/>
      <c r="AT191" s="36"/>
      <c r="AU191" s="30">
        <f t="shared" si="11"/>
        <v>1021660.9856</v>
      </c>
      <c r="AV191" s="31"/>
      <c r="AW191" s="32"/>
    </row>
    <row r="192" spans="1:49" x14ac:dyDescent="0.25">
      <c r="A192" s="4" t="s">
        <v>505</v>
      </c>
      <c r="B192" s="4">
        <v>13679</v>
      </c>
      <c r="C192" s="4" t="s">
        <v>857</v>
      </c>
      <c r="D192" s="4" t="s">
        <v>506</v>
      </c>
      <c r="E192" s="4">
        <v>1339</v>
      </c>
      <c r="F192" s="4">
        <v>225</v>
      </c>
      <c r="G192" s="4">
        <f t="shared" si="8"/>
        <v>1114</v>
      </c>
      <c r="H192" s="4">
        <v>7.5093000000000005</v>
      </c>
      <c r="I192" s="4">
        <f>3</f>
        <v>3</v>
      </c>
      <c r="J192" s="4">
        <f>CEILING(G192/Assumptions!$H$4,1)</f>
        <v>4</v>
      </c>
      <c r="K192" s="4" t="s">
        <v>505</v>
      </c>
      <c r="L192" s="4">
        <v>13678</v>
      </c>
      <c r="M192" s="4" t="s">
        <v>857</v>
      </c>
      <c r="N192" s="4" t="s">
        <v>507</v>
      </c>
      <c r="O192" s="4">
        <v>286</v>
      </c>
      <c r="P192" s="4" t="s">
        <v>496</v>
      </c>
      <c r="Q192" s="4">
        <v>3</v>
      </c>
      <c r="R192" s="4" t="s">
        <v>29</v>
      </c>
      <c r="S192" s="4" t="str">
        <f>IF(AL192="Group 3: Requires transformer upgrade",CONCATENATE(K192, " transformer upgrade"), IF(AND(AL192="Group 4: Requires multiple FLISR ties",U192&lt;=Assumptions!H$39),CONCATENATE(K192, " transformer upgrade"), "No transformer upgrade"))</f>
        <v>No transformer upgrade</v>
      </c>
      <c r="T192" s="4">
        <v>28</v>
      </c>
      <c r="U192" s="4">
        <v>10.686277921027781</v>
      </c>
      <c r="V192" s="4">
        <v>0.754</v>
      </c>
      <c r="W192" s="4">
        <v>32.978947194619536</v>
      </c>
      <c r="X192" s="28">
        <v>2.9016957727127273</v>
      </c>
      <c r="Y192" s="4" t="s">
        <v>141</v>
      </c>
      <c r="Z192" s="4">
        <v>478.77980249759997</v>
      </c>
      <c r="AA192" s="28">
        <v>1.2511971344822785</v>
      </c>
      <c r="AB192" s="4" t="s">
        <v>150</v>
      </c>
      <c r="AC192" s="4">
        <f t="shared" si="9"/>
        <v>15.819233297814753</v>
      </c>
      <c r="AD192" s="4">
        <v>691.91201536870005</v>
      </c>
      <c r="AE192" s="4">
        <v>553</v>
      </c>
      <c r="AF192" s="28">
        <v>1.3108335670222777</v>
      </c>
      <c r="AG192" s="4">
        <v>2.0306818181818183</v>
      </c>
      <c r="AH192" s="4" t="s">
        <v>138</v>
      </c>
      <c r="AI192" s="4">
        <v>0.54848484848484846</v>
      </c>
      <c r="AJ192" s="4">
        <f>IF(AI192&lt;&gt;0,COUNTIF(Capacitors!A:A,L192),0)</f>
        <v>1</v>
      </c>
      <c r="AK192" s="4">
        <v>1.4821969696969697</v>
      </c>
      <c r="AL192" s="4" t="s">
        <v>139</v>
      </c>
      <c r="AM192" s="29">
        <f>Assumptions!H$11+Assumptions!H$12+Assumptions!H$13</f>
        <v>228000</v>
      </c>
      <c r="AN192" s="29">
        <f>IFERROR(IF(C192="RelayElectromechanical",Assumptions!H$10,0),Assumptions!H$10)+IFERROR(IF(M192="RelayElectromechanical",Assumptions!H$10,0),Assumptions!H$10)</f>
        <v>0</v>
      </c>
      <c r="AO192" s="30">
        <f>J192*Assumptions!$H$5</f>
        <v>304000</v>
      </c>
      <c r="AP192" s="30">
        <f>(AI192*5280*Assumptions!$H$6)+(AK192*5280*Assumptions!$H$7)+(AJ192*Assumptions!H$22)</f>
        <v>646830.61472727265</v>
      </c>
      <c r="AQ192" s="29">
        <f t="shared" si="10"/>
        <v>0</v>
      </c>
      <c r="AR192" s="29">
        <f>IF(AL192="Group 4: Requires multiple FLISR ties", Assumptions!$H$9,0)</f>
        <v>445660.98560000001</v>
      </c>
      <c r="AS192" s="36"/>
      <c r="AT192" s="36"/>
      <c r="AU192" s="30">
        <f t="shared" si="11"/>
        <v>1624491.6003272727</v>
      </c>
      <c r="AV192" s="31"/>
      <c r="AW192" s="32"/>
    </row>
    <row r="193" spans="1:49" x14ac:dyDescent="0.25">
      <c r="A193" s="4" t="s">
        <v>492</v>
      </c>
      <c r="B193" s="4">
        <v>13586</v>
      </c>
      <c r="C193" s="4" t="s">
        <v>857</v>
      </c>
      <c r="D193" s="4" t="s">
        <v>531</v>
      </c>
      <c r="E193" s="4">
        <v>1347</v>
      </c>
      <c r="F193" s="4">
        <v>381</v>
      </c>
      <c r="G193" s="4">
        <f t="shared" si="8"/>
        <v>966</v>
      </c>
      <c r="H193" s="4">
        <v>5.055200000000001</v>
      </c>
      <c r="I193" s="4">
        <f>3</f>
        <v>3</v>
      </c>
      <c r="J193" s="4">
        <f>CEILING(G193/Assumptions!$H$4,1)</f>
        <v>3</v>
      </c>
      <c r="K193" s="4" t="s">
        <v>505</v>
      </c>
      <c r="L193" s="4">
        <v>13679</v>
      </c>
      <c r="M193" s="4" t="s">
        <v>857</v>
      </c>
      <c r="N193" s="4" t="s">
        <v>532</v>
      </c>
      <c r="O193" s="4">
        <v>229</v>
      </c>
      <c r="P193" s="4" t="s">
        <v>496</v>
      </c>
      <c r="Q193" s="4">
        <v>2</v>
      </c>
      <c r="R193" s="4" t="s">
        <v>29</v>
      </c>
      <c r="S193" s="4" t="str">
        <f>IF(AL193="Group 3: Requires transformer upgrade",CONCATENATE(K193, " transformer upgrade"), IF(AND(AL193="Group 4: Requires multiple FLISR ties",U193&lt;=Assumptions!H$39),CONCATENATE(K193, " transformer upgrade"), "No transformer upgrade"))</f>
        <v>No transformer upgrade</v>
      </c>
      <c r="T193" s="4">
        <v>28</v>
      </c>
      <c r="U193" s="4">
        <v>10.686277921027781</v>
      </c>
      <c r="V193" s="4">
        <v>0</v>
      </c>
      <c r="W193" s="4">
        <v>0</v>
      </c>
      <c r="X193" s="28">
        <v>1.0945486638392592</v>
      </c>
      <c r="Y193" s="4" t="s">
        <v>137</v>
      </c>
      <c r="Z193" s="4">
        <v>591.0562784732</v>
      </c>
      <c r="AA193" s="28">
        <v>1.0945054109083334</v>
      </c>
      <c r="AB193" s="4" t="s">
        <v>137</v>
      </c>
      <c r="AC193" s="4">
        <f t="shared" si="9"/>
        <v>13.512827455515083</v>
      </c>
      <c r="AD193" s="4">
        <v>591.03292189050001</v>
      </c>
      <c r="AE193" s="4">
        <v>540</v>
      </c>
      <c r="AF193" s="28">
        <v>1.0945054109083334</v>
      </c>
      <c r="AG193" s="4">
        <v>0</v>
      </c>
      <c r="AH193" s="4" t="s">
        <v>138</v>
      </c>
      <c r="AI193" s="4">
        <v>0</v>
      </c>
      <c r="AJ193" s="4">
        <f>IF(AI193&lt;&gt;0,COUNTIF(Capacitors!A:A,L193),0)</f>
        <v>0</v>
      </c>
      <c r="AK193" s="4">
        <v>0</v>
      </c>
      <c r="AL193" s="4" t="s">
        <v>139</v>
      </c>
      <c r="AM193" s="29">
        <f>Assumptions!H$11+Assumptions!H$12+Assumptions!H$13</f>
        <v>228000</v>
      </c>
      <c r="AN193" s="29">
        <f>IFERROR(IF(C193="RelayElectromechanical",Assumptions!H$10,0),Assumptions!H$10)+IFERROR(IF(M193="RelayElectromechanical",Assumptions!H$10,0),Assumptions!H$10)</f>
        <v>0</v>
      </c>
      <c r="AO193" s="30">
        <f>J193*Assumptions!$H$5</f>
        <v>228000</v>
      </c>
      <c r="AP193" s="30">
        <f>(AI193*5280*Assumptions!$H$6)+(AK193*5280*Assumptions!$H$7)+(AJ193*Assumptions!H$22)</f>
        <v>0</v>
      </c>
      <c r="AQ193" s="29">
        <f t="shared" si="10"/>
        <v>0</v>
      </c>
      <c r="AR193" s="29">
        <f>IF(AL193="Group 4: Requires multiple FLISR ties", Assumptions!$H$9,0)</f>
        <v>445660.98560000001</v>
      </c>
      <c r="AS193" s="36"/>
      <c r="AT193" s="36"/>
      <c r="AU193" s="30">
        <f t="shared" si="11"/>
        <v>901660.98560000001</v>
      </c>
      <c r="AV193" s="31"/>
      <c r="AW193" s="32"/>
    </row>
    <row r="194" spans="1:49" x14ac:dyDescent="0.25">
      <c r="A194" s="4" t="s">
        <v>527</v>
      </c>
      <c r="B194" s="4">
        <v>13888</v>
      </c>
      <c r="C194" s="4" t="s">
        <v>858</v>
      </c>
      <c r="D194" s="4" t="s">
        <v>550</v>
      </c>
      <c r="E194" s="4">
        <v>1164</v>
      </c>
      <c r="F194" s="4">
        <v>280</v>
      </c>
      <c r="G194" s="4">
        <f t="shared" ref="G194:G257" si="12">E194-F194</f>
        <v>884</v>
      </c>
      <c r="H194" s="4">
        <v>4.0933999999999999</v>
      </c>
      <c r="I194" s="4">
        <f>3</f>
        <v>3</v>
      </c>
      <c r="J194" s="4">
        <f>CEILING(G194/Assumptions!$H$4,1)</f>
        <v>3</v>
      </c>
      <c r="K194" s="4" t="s">
        <v>505</v>
      </c>
      <c r="L194" s="4">
        <v>13679</v>
      </c>
      <c r="M194" s="4" t="s">
        <v>857</v>
      </c>
      <c r="N194" s="4" t="s">
        <v>551</v>
      </c>
      <c r="O194" s="4">
        <v>102</v>
      </c>
      <c r="P194" s="4" t="s">
        <v>496</v>
      </c>
      <c r="Q194" s="4">
        <v>4</v>
      </c>
      <c r="R194" s="4" t="s">
        <v>29</v>
      </c>
      <c r="S194" s="4" t="str">
        <f>IF(AL194="Group 3: Requires transformer upgrade",CONCATENATE(K194, " transformer upgrade"), IF(AND(AL194="Group 4: Requires multiple FLISR ties",U194&lt;=Assumptions!H$39),CONCATENATE(K194, " transformer upgrade"), "No transformer upgrade"))</f>
        <v>No transformer upgrade</v>
      </c>
      <c r="T194" s="4">
        <v>28</v>
      </c>
      <c r="U194" s="4">
        <v>10.686277921027781</v>
      </c>
      <c r="V194" s="4">
        <v>0</v>
      </c>
      <c r="W194" s="4">
        <v>0</v>
      </c>
      <c r="X194" s="28">
        <v>1.0107377777777777</v>
      </c>
      <c r="Y194" s="4" t="s">
        <v>137</v>
      </c>
      <c r="Z194" s="4">
        <v>545.79840000000002</v>
      </c>
      <c r="AA194" s="28">
        <v>1.0106935208262962</v>
      </c>
      <c r="AB194" s="4" t="s">
        <v>137</v>
      </c>
      <c r="AC194" s="4">
        <f t="shared" ref="AC194:AC257" si="13">(AD194*SQRT(3)*13.2*1000)/(1000*1000)</f>
        <v>12.478080986368559</v>
      </c>
      <c r="AD194" s="4">
        <v>545.77450124619997</v>
      </c>
      <c r="AE194" s="4">
        <v>540</v>
      </c>
      <c r="AF194" s="28">
        <v>1.0106935208262962</v>
      </c>
      <c r="AG194" s="4">
        <v>0</v>
      </c>
      <c r="AH194" s="4" t="s">
        <v>138</v>
      </c>
      <c r="AI194" s="4">
        <v>0</v>
      </c>
      <c r="AJ194" s="4">
        <f>IF(AI194&lt;&gt;0,COUNTIF(Capacitors!A:A,L194),0)</f>
        <v>0</v>
      </c>
      <c r="AK194" s="4">
        <v>0</v>
      </c>
      <c r="AL194" s="4" t="s">
        <v>139</v>
      </c>
      <c r="AM194" s="29">
        <f>Assumptions!H$11+Assumptions!H$12+Assumptions!H$13</f>
        <v>228000</v>
      </c>
      <c r="AN194" s="29">
        <f>IFERROR(IF(C194="RelayElectromechanical",Assumptions!H$10,0),Assumptions!H$10)+IFERROR(IF(M194="RelayElectromechanical",Assumptions!H$10,0),Assumptions!H$10)</f>
        <v>120000</v>
      </c>
      <c r="AO194" s="30">
        <f>J194*Assumptions!$H$5</f>
        <v>228000</v>
      </c>
      <c r="AP194" s="30">
        <f>(AI194*5280*Assumptions!$H$6)+(AK194*5280*Assumptions!$H$7)+(AJ194*Assumptions!H$22)</f>
        <v>0</v>
      </c>
      <c r="AQ194" s="29">
        <f t="shared" ref="AQ194:AQ257" si="14">IF(S194="No transformer upgrade", 0, 1750000)</f>
        <v>0</v>
      </c>
      <c r="AR194" s="29">
        <f>IF(AL194="Group 4: Requires multiple FLISR ties", Assumptions!$H$9,0)</f>
        <v>445660.98560000001</v>
      </c>
      <c r="AS194" s="36"/>
      <c r="AT194" s="36"/>
      <c r="AU194" s="30">
        <f t="shared" ref="AU194:AU257" si="15">SUM(AM194:AR194)</f>
        <v>1021660.9856</v>
      </c>
      <c r="AV194" s="31"/>
      <c r="AW194" s="32"/>
    </row>
    <row r="195" spans="1:49" x14ac:dyDescent="0.25">
      <c r="A195" s="4" t="s">
        <v>214</v>
      </c>
      <c r="B195" s="4">
        <v>13040</v>
      </c>
      <c r="C195" s="4" t="s">
        <v>857</v>
      </c>
      <c r="D195" s="4" t="s">
        <v>279</v>
      </c>
      <c r="E195" s="4">
        <v>1087</v>
      </c>
      <c r="F195" s="4">
        <v>270</v>
      </c>
      <c r="G195" s="4">
        <f t="shared" si="12"/>
        <v>817</v>
      </c>
      <c r="H195" s="4">
        <v>3.6652</v>
      </c>
      <c r="I195" s="4">
        <f>3</f>
        <v>3</v>
      </c>
      <c r="J195" s="4">
        <f>CEILING(G195/Assumptions!$H$4,1)</f>
        <v>3</v>
      </c>
      <c r="K195" s="4" t="s">
        <v>258</v>
      </c>
      <c r="L195" s="4">
        <v>13685</v>
      </c>
      <c r="M195" s="4" t="s">
        <v>858</v>
      </c>
      <c r="N195" s="4" t="s">
        <v>280</v>
      </c>
      <c r="O195" s="4">
        <v>258</v>
      </c>
      <c r="P195" s="4" t="s">
        <v>177</v>
      </c>
      <c r="Q195" s="4">
        <v>1</v>
      </c>
      <c r="R195" s="4" t="s">
        <v>791</v>
      </c>
      <c r="S195" s="4" t="str">
        <f>IF(AL195="Group 3: Requires transformer upgrade",CONCATENATE(K195, " transformer upgrade"), IF(AND(AL195="Group 4: Requires multiple FLISR ties",U195&lt;=Assumptions!H$39),CONCATENATE(K195, " transformer upgrade"), "No transformer upgrade"))</f>
        <v>No transformer upgrade</v>
      </c>
      <c r="T195" s="4">
        <v>28</v>
      </c>
      <c r="U195" s="4">
        <v>2.0847094069929497</v>
      </c>
      <c r="V195" s="4">
        <v>0</v>
      </c>
      <c r="W195" s="4">
        <v>0</v>
      </c>
      <c r="X195" s="28">
        <v>0.9996938633111111</v>
      </c>
      <c r="Y195" s="4" t="s">
        <v>137</v>
      </c>
      <c r="Z195" s="4">
        <v>539.83468618799998</v>
      </c>
      <c r="AA195" s="28">
        <v>0.99969385876499994</v>
      </c>
      <c r="AB195" s="4" t="s">
        <v>137</v>
      </c>
      <c r="AC195" s="4">
        <f t="shared" si="13"/>
        <v>12.342278518859588</v>
      </c>
      <c r="AD195" s="4">
        <v>539.83468373309995</v>
      </c>
      <c r="AE195" s="4">
        <v>540</v>
      </c>
      <c r="AF195" s="28">
        <v>0.99969385876499994</v>
      </c>
      <c r="AG195" s="4">
        <v>0</v>
      </c>
      <c r="AH195" s="4" t="s">
        <v>138</v>
      </c>
      <c r="AI195" s="4">
        <v>0</v>
      </c>
      <c r="AJ195" s="4">
        <f>IF(AI195&lt;&gt;0,COUNTIF(Capacitors!A:A,L195),0)</f>
        <v>0</v>
      </c>
      <c r="AK195" s="4">
        <v>0</v>
      </c>
      <c r="AL195" s="4" t="s">
        <v>139</v>
      </c>
      <c r="AM195" s="29">
        <f>Assumptions!H$11+Assumptions!H$12+Assumptions!H$13</f>
        <v>228000</v>
      </c>
      <c r="AN195" s="29">
        <f>IFERROR(IF(C195="RelayElectromechanical",Assumptions!H$10,0),Assumptions!H$10)+IFERROR(IF(M195="RelayElectromechanical",Assumptions!H$10,0),Assumptions!H$10)</f>
        <v>120000</v>
      </c>
      <c r="AO195" s="30">
        <f>J195*Assumptions!$H$5</f>
        <v>228000</v>
      </c>
      <c r="AP195" s="30">
        <f>(AI195*5280*Assumptions!$H$6)+(AK195*5280*Assumptions!$H$7)+(AJ195*Assumptions!H$22)</f>
        <v>0</v>
      </c>
      <c r="AQ195" s="29">
        <f t="shared" si="14"/>
        <v>0</v>
      </c>
      <c r="AR195" s="29">
        <f>IF(AL195="Group 4: Requires multiple FLISR ties", Assumptions!$H$9,0)</f>
        <v>445660.98560000001</v>
      </c>
      <c r="AS195" s="36"/>
      <c r="AT195" s="36"/>
      <c r="AU195" s="30">
        <f t="shared" si="15"/>
        <v>1021660.9856</v>
      </c>
      <c r="AV195" s="31"/>
      <c r="AW195" s="32"/>
    </row>
    <row r="196" spans="1:49" x14ac:dyDescent="0.25">
      <c r="A196" s="4" t="s">
        <v>180</v>
      </c>
      <c r="B196" s="4">
        <v>13797</v>
      </c>
      <c r="C196" s="4" t="s">
        <v>857</v>
      </c>
      <c r="D196" s="4" t="s">
        <v>295</v>
      </c>
      <c r="E196" s="4">
        <v>1506</v>
      </c>
      <c r="F196" s="4">
        <v>326</v>
      </c>
      <c r="G196" s="4">
        <f t="shared" si="12"/>
        <v>1180</v>
      </c>
      <c r="H196" s="4">
        <v>7.0516000000000005</v>
      </c>
      <c r="I196" s="4">
        <f>3</f>
        <v>3</v>
      </c>
      <c r="J196" s="4">
        <f>CEILING(G196/Assumptions!$H$4,1)</f>
        <v>4</v>
      </c>
      <c r="K196" s="4" t="s">
        <v>258</v>
      </c>
      <c r="L196" s="4">
        <v>13686</v>
      </c>
      <c r="M196" s="4" t="s">
        <v>858</v>
      </c>
      <c r="N196" s="4" t="s">
        <v>296</v>
      </c>
      <c r="O196" s="4">
        <v>277</v>
      </c>
      <c r="P196" s="4" t="s">
        <v>177</v>
      </c>
      <c r="Q196" s="4">
        <v>2</v>
      </c>
      <c r="R196" s="4" t="s">
        <v>791</v>
      </c>
      <c r="S196" s="4" t="str">
        <f>IF(AL196="Group 3: Requires transformer upgrade",CONCATENATE(K196, " transformer upgrade"), IF(AND(AL196="Group 4: Requires multiple FLISR ties",U196&lt;=Assumptions!H$39),CONCATENATE(K196, " transformer upgrade"), "No transformer upgrade"))</f>
        <v>No transformer upgrade</v>
      </c>
      <c r="T196" s="4">
        <v>28</v>
      </c>
      <c r="U196" s="4">
        <v>2.0847094069929497</v>
      </c>
      <c r="V196" s="4">
        <v>0</v>
      </c>
      <c r="W196" s="4">
        <v>0</v>
      </c>
      <c r="X196" s="28">
        <v>1.240697383518889</v>
      </c>
      <c r="Y196" s="4" t="s">
        <v>137</v>
      </c>
      <c r="Z196" s="4">
        <v>669.97658710020005</v>
      </c>
      <c r="AA196" s="28">
        <v>1.240697383518889</v>
      </c>
      <c r="AB196" s="4" t="s">
        <v>137</v>
      </c>
      <c r="AC196" s="4">
        <f t="shared" si="13"/>
        <v>15.31772205135667</v>
      </c>
      <c r="AD196" s="4">
        <v>669.97658710020005</v>
      </c>
      <c r="AE196" s="4">
        <v>540</v>
      </c>
      <c r="AF196" s="28">
        <v>1.240697383518889</v>
      </c>
      <c r="AG196" s="4">
        <v>0</v>
      </c>
      <c r="AH196" s="4" t="s">
        <v>138</v>
      </c>
      <c r="AI196" s="4">
        <v>0</v>
      </c>
      <c r="AJ196" s="4">
        <f>IF(AI196&lt;&gt;0,COUNTIF(Capacitors!A:A,L196),0)</f>
        <v>0</v>
      </c>
      <c r="AK196" s="4">
        <v>0</v>
      </c>
      <c r="AL196" s="4" t="s">
        <v>139</v>
      </c>
      <c r="AM196" s="29">
        <f>Assumptions!H$11+Assumptions!H$12+Assumptions!H$13</f>
        <v>228000</v>
      </c>
      <c r="AN196" s="29">
        <f>IFERROR(IF(C196="RelayElectromechanical",Assumptions!H$10,0),Assumptions!H$10)+IFERROR(IF(M196="RelayElectromechanical",Assumptions!H$10,0),Assumptions!H$10)</f>
        <v>120000</v>
      </c>
      <c r="AO196" s="30">
        <f>J196*Assumptions!$H$5</f>
        <v>304000</v>
      </c>
      <c r="AP196" s="30">
        <f>(AI196*5280*Assumptions!$H$6)+(AK196*5280*Assumptions!$H$7)+(AJ196*Assumptions!H$22)</f>
        <v>0</v>
      </c>
      <c r="AQ196" s="29">
        <f t="shared" si="14"/>
        <v>0</v>
      </c>
      <c r="AR196" s="29">
        <f>IF(AL196="Group 4: Requires multiple FLISR ties", Assumptions!$H$9,0)</f>
        <v>445660.98560000001</v>
      </c>
      <c r="AS196" s="36"/>
      <c r="AT196" s="36"/>
      <c r="AU196" s="30">
        <f t="shared" si="15"/>
        <v>1097660.9856</v>
      </c>
      <c r="AV196" s="31"/>
      <c r="AW196" s="32"/>
    </row>
    <row r="197" spans="1:49" x14ac:dyDescent="0.25">
      <c r="A197" s="4" t="s">
        <v>217</v>
      </c>
      <c r="B197" s="4">
        <v>14109</v>
      </c>
      <c r="C197" s="4" t="s">
        <v>857</v>
      </c>
      <c r="D197" s="4" t="s">
        <v>266</v>
      </c>
      <c r="E197" s="4">
        <v>690</v>
      </c>
      <c r="F197" s="4">
        <v>401</v>
      </c>
      <c r="G197" s="4">
        <f t="shared" si="12"/>
        <v>289</v>
      </c>
      <c r="H197" s="4">
        <v>2.0865</v>
      </c>
      <c r="I197" s="4">
        <f>3</f>
        <v>3</v>
      </c>
      <c r="J197" s="4">
        <f>CEILING(G197/Assumptions!$H$4,1)</f>
        <v>1</v>
      </c>
      <c r="K197" s="4" t="s">
        <v>267</v>
      </c>
      <c r="L197" s="4">
        <v>13690</v>
      </c>
      <c r="M197" s="4" t="s">
        <v>857</v>
      </c>
      <c r="N197" s="4" t="s">
        <v>268</v>
      </c>
      <c r="O197" s="4">
        <v>212</v>
      </c>
      <c r="P197" s="4" t="s">
        <v>177</v>
      </c>
      <c r="Q197" s="4">
        <v>1</v>
      </c>
      <c r="R197" s="4" t="s">
        <v>29</v>
      </c>
      <c r="S197" s="4" t="str">
        <f>IF(AL197="Group 3: Requires transformer upgrade",CONCATENATE(K197, " transformer upgrade"), IF(AND(AL197="Group 4: Requires multiple FLISR ties",U197&lt;=Assumptions!H$39),CONCATENATE(K197, " transformer upgrade"), "No transformer upgrade"))</f>
        <v>No transformer upgrade</v>
      </c>
      <c r="T197" s="4">
        <v>28</v>
      </c>
      <c r="U197" s="4">
        <v>4.9082986334917287</v>
      </c>
      <c r="V197" s="4">
        <v>0</v>
      </c>
      <c r="W197" s="4">
        <v>0</v>
      </c>
      <c r="X197" s="28">
        <v>0.72710349381537043</v>
      </c>
      <c r="Y197" s="4" t="s">
        <v>137</v>
      </c>
      <c r="Z197" s="4">
        <v>392.6358866603</v>
      </c>
      <c r="AA197" s="28">
        <v>0.72710349376537042</v>
      </c>
      <c r="AB197" s="4" t="s">
        <v>137</v>
      </c>
      <c r="AC197" s="4">
        <f t="shared" si="13"/>
        <v>8.9768620197132289</v>
      </c>
      <c r="AD197" s="4">
        <v>392.6358866333</v>
      </c>
      <c r="AE197" s="4">
        <v>540</v>
      </c>
      <c r="AF197" s="4">
        <v>0.72710349376537042</v>
      </c>
      <c r="AG197" s="4">
        <v>0</v>
      </c>
      <c r="AH197" s="4" t="s">
        <v>138</v>
      </c>
      <c r="AI197" s="4">
        <v>0</v>
      </c>
      <c r="AJ197" s="4">
        <f>IF(AI197&lt;&gt;0,COUNTIF(Capacitors!A:A,L197),0)</f>
        <v>0</v>
      </c>
      <c r="AK197" s="4">
        <v>0</v>
      </c>
      <c r="AL197" s="4" t="s">
        <v>856</v>
      </c>
      <c r="AM197" s="29">
        <f>Assumptions!H$11+Assumptions!H$12+Assumptions!H$13</f>
        <v>228000</v>
      </c>
      <c r="AN197" s="29">
        <f>IFERROR(IF(C197="RelayElectromechanical",Assumptions!H$10,0),Assumptions!H$10)+IFERROR(IF(M197="RelayElectromechanical",Assumptions!H$10,0),Assumptions!H$10)</f>
        <v>0</v>
      </c>
      <c r="AO197" s="30">
        <f>J197*Assumptions!$H$5</f>
        <v>76000</v>
      </c>
      <c r="AP197" s="30">
        <f>(AI197*5280*Assumptions!$H$6)+(AK197*5280*Assumptions!$H$7)+(AJ197*Assumptions!H$22)</f>
        <v>0</v>
      </c>
      <c r="AQ197" s="29">
        <f t="shared" si="14"/>
        <v>0</v>
      </c>
      <c r="AR197" s="29">
        <f>IF(AL197="Group 4: Requires multiple FLISR ties", Assumptions!$H$9,0)</f>
        <v>0</v>
      </c>
      <c r="AS197" s="36"/>
      <c r="AT197" s="36"/>
      <c r="AU197" s="30">
        <f t="shared" si="15"/>
        <v>304000</v>
      </c>
      <c r="AV197" s="31"/>
      <c r="AW197" s="32"/>
    </row>
    <row r="198" spans="1:49" x14ac:dyDescent="0.25">
      <c r="A198" s="4" t="s">
        <v>267</v>
      </c>
      <c r="B198" s="4">
        <v>13693</v>
      </c>
      <c r="C198" s="4" t="s">
        <v>857</v>
      </c>
      <c r="D198" s="4" t="s">
        <v>274</v>
      </c>
      <c r="E198" s="4">
        <v>895</v>
      </c>
      <c r="F198" s="4">
        <v>311</v>
      </c>
      <c r="G198" s="4">
        <f t="shared" si="12"/>
        <v>584</v>
      </c>
      <c r="H198" s="4">
        <v>3.5409999999999995</v>
      </c>
      <c r="I198" s="4">
        <f>3</f>
        <v>3</v>
      </c>
      <c r="J198" s="4">
        <f>CEILING(G198/Assumptions!$H$4,1)</f>
        <v>2</v>
      </c>
      <c r="K198" s="4" t="s">
        <v>267</v>
      </c>
      <c r="L198" s="4">
        <v>13690</v>
      </c>
      <c r="M198" s="4" t="s">
        <v>857</v>
      </c>
      <c r="N198" s="4" t="s">
        <v>275</v>
      </c>
      <c r="O198" s="4">
        <v>233</v>
      </c>
      <c r="P198" s="4" t="s">
        <v>177</v>
      </c>
      <c r="Q198" s="4">
        <v>3</v>
      </c>
      <c r="R198" s="4" t="s">
        <v>29</v>
      </c>
      <c r="S198" s="4" t="str">
        <f>IF(AL198="Group 3: Requires transformer upgrade",CONCATENATE(K198, " transformer upgrade"), IF(AND(AL198="Group 4: Requires multiple FLISR ties",U198&lt;=Assumptions!H$39),CONCATENATE(K198, " transformer upgrade"), "No transformer upgrade"))</f>
        <v>No transformer upgrade</v>
      </c>
      <c r="T198" s="4">
        <v>28</v>
      </c>
      <c r="U198" s="4">
        <v>4.9082986334917287</v>
      </c>
      <c r="V198" s="4">
        <v>0</v>
      </c>
      <c r="W198" s="4">
        <v>0</v>
      </c>
      <c r="X198" s="28">
        <v>0.84193440999222224</v>
      </c>
      <c r="Y198" s="4" t="s">
        <v>137</v>
      </c>
      <c r="Z198" s="4">
        <v>454.6445813958</v>
      </c>
      <c r="AA198" s="28">
        <v>0.8419324225925926</v>
      </c>
      <c r="AB198" s="4" t="s">
        <v>137</v>
      </c>
      <c r="AC198" s="4">
        <f t="shared" si="13"/>
        <v>10.394546653045598</v>
      </c>
      <c r="AD198" s="4">
        <v>454.64350819999999</v>
      </c>
      <c r="AE198" s="4">
        <v>540</v>
      </c>
      <c r="AF198" s="4">
        <v>0.8419324225925926</v>
      </c>
      <c r="AG198" s="4">
        <v>0</v>
      </c>
      <c r="AH198" s="4" t="s">
        <v>138</v>
      </c>
      <c r="AI198" s="4">
        <v>0</v>
      </c>
      <c r="AJ198" s="4">
        <f>IF(AI198&lt;&gt;0,COUNTIF(Capacitors!A:A,L198),0)</f>
        <v>0</v>
      </c>
      <c r="AK198" s="4">
        <v>0</v>
      </c>
      <c r="AL198" s="4" t="s">
        <v>856</v>
      </c>
      <c r="AM198" s="29">
        <f>Assumptions!H$11+Assumptions!H$12+Assumptions!H$13</f>
        <v>228000</v>
      </c>
      <c r="AN198" s="29">
        <f>IFERROR(IF(C198="RelayElectromechanical",Assumptions!H$10,0),Assumptions!H$10)+IFERROR(IF(M198="RelayElectromechanical",Assumptions!H$10,0),Assumptions!H$10)</f>
        <v>0</v>
      </c>
      <c r="AO198" s="30">
        <f>J198*Assumptions!$H$5</f>
        <v>152000</v>
      </c>
      <c r="AP198" s="30">
        <f>(AI198*5280*Assumptions!$H$6)+(AK198*5280*Assumptions!$H$7)+(AJ198*Assumptions!H$22)</f>
        <v>0</v>
      </c>
      <c r="AQ198" s="29">
        <f t="shared" si="14"/>
        <v>0</v>
      </c>
      <c r="AR198" s="29">
        <f>IF(AL198="Group 4: Requires multiple FLISR ties", Assumptions!$H$9,0)</f>
        <v>0</v>
      </c>
      <c r="AS198" s="36"/>
      <c r="AT198" s="36"/>
      <c r="AU198" s="30">
        <f t="shared" si="15"/>
        <v>380000</v>
      </c>
      <c r="AV198" s="31"/>
      <c r="AW198" s="32"/>
    </row>
    <row r="199" spans="1:49" x14ac:dyDescent="0.25">
      <c r="A199" s="4" t="s">
        <v>249</v>
      </c>
      <c r="B199" s="4">
        <v>13732</v>
      </c>
      <c r="C199" s="4" t="s">
        <v>857</v>
      </c>
      <c r="D199" s="4" t="s">
        <v>302</v>
      </c>
      <c r="E199" s="4">
        <v>1275</v>
      </c>
      <c r="F199" s="4">
        <v>343</v>
      </c>
      <c r="G199" s="4">
        <f t="shared" si="12"/>
        <v>932</v>
      </c>
      <c r="H199" s="4">
        <v>5.5398000000000005</v>
      </c>
      <c r="I199" s="4">
        <f>3</f>
        <v>3</v>
      </c>
      <c r="J199" s="4">
        <f>CEILING(G199/Assumptions!$H$4,1)</f>
        <v>3</v>
      </c>
      <c r="K199" s="4" t="s">
        <v>267</v>
      </c>
      <c r="L199" s="4">
        <v>13693</v>
      </c>
      <c r="M199" s="4" t="s">
        <v>857</v>
      </c>
      <c r="N199" s="4" t="s">
        <v>303</v>
      </c>
      <c r="O199" s="4">
        <v>290</v>
      </c>
      <c r="P199" s="4" t="s">
        <v>177</v>
      </c>
      <c r="Q199" s="4">
        <v>5</v>
      </c>
      <c r="R199" s="4" t="s">
        <v>791</v>
      </c>
      <c r="S199" s="4" t="str">
        <f>IF(AL199="Group 3: Requires transformer upgrade",CONCATENATE(K199, " transformer upgrade"), IF(AND(AL199="Group 4: Requires multiple FLISR ties",U199&lt;=Assumptions!H$39),CONCATENATE(K199, " transformer upgrade"), "No transformer upgrade"))</f>
        <v>No transformer upgrade</v>
      </c>
      <c r="T199" s="4">
        <v>28</v>
      </c>
      <c r="U199" s="4">
        <v>4.9082986334917287</v>
      </c>
      <c r="V199" s="4">
        <v>0</v>
      </c>
      <c r="W199" s="4">
        <v>0</v>
      </c>
      <c r="X199" s="28">
        <v>2.1963585449509999</v>
      </c>
      <c r="Y199" s="4" t="s">
        <v>142</v>
      </c>
      <c r="Z199" s="4">
        <v>439.27170899020001</v>
      </c>
      <c r="AA199" s="28">
        <v>1.043707795002037</v>
      </c>
      <c r="AB199" s="4" t="s">
        <v>137</v>
      </c>
      <c r="AC199" s="4">
        <f t="shared" si="13"/>
        <v>12.885677135331971</v>
      </c>
      <c r="AD199" s="4">
        <v>563.60220930109995</v>
      </c>
      <c r="AE199" s="4">
        <v>540</v>
      </c>
      <c r="AF199" s="28">
        <v>1.043707795002037</v>
      </c>
      <c r="AG199" s="4">
        <v>1.3257575757575758E-2</v>
      </c>
      <c r="AH199" s="4" t="s">
        <v>138</v>
      </c>
      <c r="AI199" s="4">
        <v>1.3257575757575758E-2</v>
      </c>
      <c r="AJ199" s="4">
        <f>IF(AI199&lt;&gt;0,COUNTIF(Capacitors!A:A,L199),0)</f>
        <v>0</v>
      </c>
      <c r="AK199" s="4">
        <v>0</v>
      </c>
      <c r="AL199" s="4" t="s">
        <v>139</v>
      </c>
      <c r="AM199" s="29">
        <f>Assumptions!H$11+Assumptions!H$12+Assumptions!H$13</f>
        <v>228000</v>
      </c>
      <c r="AN199" s="29">
        <f>IFERROR(IF(C199="RelayElectromechanical",Assumptions!H$10,0),Assumptions!H$10)+IFERROR(IF(M199="RelayElectromechanical",Assumptions!H$10,0),Assumptions!H$10)</f>
        <v>0</v>
      </c>
      <c r="AO199" s="30">
        <f>J199*Assumptions!$H$5</f>
        <v>228000</v>
      </c>
      <c r="AP199" s="30">
        <f>(AI199*5280*Assumptions!$H$6)+(AK199*5280*Assumptions!$H$7)+(AJ199*Assumptions!H$22)</f>
        <v>3771.39</v>
      </c>
      <c r="AQ199" s="29">
        <f t="shared" si="14"/>
        <v>0</v>
      </c>
      <c r="AR199" s="29">
        <f>IF(AL199="Group 4: Requires multiple FLISR ties", Assumptions!$H$9,0)</f>
        <v>445660.98560000001</v>
      </c>
      <c r="AS199" s="36"/>
      <c r="AT199" s="36"/>
      <c r="AU199" s="30">
        <f t="shared" si="15"/>
        <v>905432.37560000003</v>
      </c>
      <c r="AV199" s="31"/>
      <c r="AW199" s="32"/>
    </row>
    <row r="200" spans="1:49" x14ac:dyDescent="0.25">
      <c r="A200" s="4" t="s">
        <v>267</v>
      </c>
      <c r="B200" s="4">
        <v>13690</v>
      </c>
      <c r="C200" s="4" t="s">
        <v>857</v>
      </c>
      <c r="D200" s="4" t="s">
        <v>301</v>
      </c>
      <c r="E200" s="4">
        <v>904</v>
      </c>
      <c r="F200" s="4">
        <v>471</v>
      </c>
      <c r="G200" s="4">
        <f t="shared" si="12"/>
        <v>433</v>
      </c>
      <c r="H200" s="4">
        <v>4.2131999999999996</v>
      </c>
      <c r="I200" s="4">
        <f>3</f>
        <v>3</v>
      </c>
      <c r="J200" s="4">
        <f>CEILING(G200/Assumptions!$H$4,1)</f>
        <v>2</v>
      </c>
      <c r="K200" s="4" t="s">
        <v>267</v>
      </c>
      <c r="L200" s="4">
        <v>13693</v>
      </c>
      <c r="M200" s="4" t="s">
        <v>857</v>
      </c>
      <c r="N200" s="4" t="s">
        <v>275</v>
      </c>
      <c r="O200" s="4">
        <v>289</v>
      </c>
      <c r="P200" s="4" t="s">
        <v>177</v>
      </c>
      <c r="Q200" s="4">
        <v>4</v>
      </c>
      <c r="R200" s="4" t="s">
        <v>29</v>
      </c>
      <c r="S200" s="4" t="str">
        <f>IF(AL200="Group 3: Requires transformer upgrade",CONCATENATE(K200, " transformer upgrade"), IF(AND(AL200="Group 4: Requires multiple FLISR ties",U200&lt;=Assumptions!H$39),CONCATENATE(K200, " transformer upgrade"), "No transformer upgrade"))</f>
        <v>No transformer upgrade</v>
      </c>
      <c r="T200" s="4">
        <v>28</v>
      </c>
      <c r="U200" s="4">
        <v>4.9082986334917287</v>
      </c>
      <c r="V200" s="4">
        <v>0</v>
      </c>
      <c r="W200" s="4">
        <v>0</v>
      </c>
      <c r="X200" s="28">
        <v>1.7633416227575001</v>
      </c>
      <c r="Y200" s="4" t="s">
        <v>142</v>
      </c>
      <c r="Z200" s="4">
        <v>352.66832455150001</v>
      </c>
      <c r="AA200" s="28">
        <v>0.87577339227092599</v>
      </c>
      <c r="AB200" s="4" t="s">
        <v>137</v>
      </c>
      <c r="AC200" s="4">
        <f t="shared" si="13"/>
        <v>10.81234923276161</v>
      </c>
      <c r="AD200" s="4">
        <v>472.91763182630001</v>
      </c>
      <c r="AE200" s="4">
        <v>540</v>
      </c>
      <c r="AF200" s="4">
        <v>0.87577339227092599</v>
      </c>
      <c r="AG200" s="4">
        <v>1.3257575757575758E-2</v>
      </c>
      <c r="AH200" s="4" t="s">
        <v>146</v>
      </c>
      <c r="AI200" s="4">
        <v>1.3257575757575758E-2</v>
      </c>
      <c r="AJ200" s="4">
        <f>IF(AI200&lt;&gt;0,COUNTIF(Capacitors!A:A,L200),0)</f>
        <v>0</v>
      </c>
      <c r="AK200" s="4">
        <v>0</v>
      </c>
      <c r="AL200" s="4" t="s">
        <v>149</v>
      </c>
      <c r="AM200" s="29">
        <f>Assumptions!H$11+Assumptions!H$12+Assumptions!H$13</f>
        <v>228000</v>
      </c>
      <c r="AN200" s="29">
        <f>IFERROR(IF(C200="RelayElectromechanical",Assumptions!H$10,0),Assumptions!H$10)+IFERROR(IF(M200="RelayElectromechanical",Assumptions!H$10,0),Assumptions!H$10)</f>
        <v>0</v>
      </c>
      <c r="AO200" s="30">
        <f>J200*Assumptions!$H$5</f>
        <v>152000</v>
      </c>
      <c r="AP200" s="30">
        <f>(AI200*5280*Assumptions!$H$6)+(AK200*5280*Assumptions!$H$7)+(AJ200*Assumptions!H$22)</f>
        <v>3771.39</v>
      </c>
      <c r="AQ200" s="29">
        <f t="shared" si="14"/>
        <v>0</v>
      </c>
      <c r="AR200" s="29">
        <f>IF(AL200="Group 4: Requires multiple FLISR ties", Assumptions!$H$9,0)</f>
        <v>0</v>
      </c>
      <c r="AS200" s="36"/>
      <c r="AT200" s="36"/>
      <c r="AU200" s="30">
        <f t="shared" si="15"/>
        <v>383771.39</v>
      </c>
      <c r="AV200" s="31"/>
      <c r="AW200" s="32"/>
    </row>
    <row r="201" spans="1:49" x14ac:dyDescent="0.25">
      <c r="A201" s="4" t="s">
        <v>200</v>
      </c>
      <c r="B201" s="4">
        <v>13885</v>
      </c>
      <c r="C201" s="4" t="s">
        <v>857</v>
      </c>
      <c r="D201" s="4" t="s">
        <v>201</v>
      </c>
      <c r="E201" s="4">
        <v>1198</v>
      </c>
      <c r="F201" s="4">
        <v>312</v>
      </c>
      <c r="G201" s="4">
        <f t="shared" si="12"/>
        <v>886</v>
      </c>
      <c r="H201" s="4">
        <v>3.9636000000000005</v>
      </c>
      <c r="I201" s="4">
        <f>3</f>
        <v>3</v>
      </c>
      <c r="J201" s="4">
        <f>CEILING(G201/Assumptions!$H$4,1)</f>
        <v>3</v>
      </c>
      <c r="K201" s="4" t="s">
        <v>175</v>
      </c>
      <c r="L201" s="4">
        <v>13707</v>
      </c>
      <c r="M201" s="4" t="s">
        <v>857</v>
      </c>
      <c r="N201" s="4" t="s">
        <v>202</v>
      </c>
      <c r="O201" s="4">
        <v>88</v>
      </c>
      <c r="P201" s="4" t="s">
        <v>177</v>
      </c>
      <c r="Q201" s="4">
        <v>2</v>
      </c>
      <c r="R201" s="4" t="s">
        <v>791</v>
      </c>
      <c r="S201" s="4" t="str">
        <f>IF(AL201="Group 3: Requires transformer upgrade",CONCATENATE(K201, " transformer upgrade"), IF(AND(AL201="Group 4: Requires multiple FLISR ties",U201&lt;=Assumptions!H$39),CONCATENATE(K201, " transformer upgrade"), "No transformer upgrade"))</f>
        <v>Buckhorn N transformer upgrade</v>
      </c>
      <c r="T201" s="4">
        <v>28</v>
      </c>
      <c r="U201" s="4">
        <v>-1.4362034746330679</v>
      </c>
      <c r="V201" s="4">
        <v>0</v>
      </c>
      <c r="W201" s="4">
        <v>0</v>
      </c>
      <c r="X201" s="28">
        <v>1.2150645671538709</v>
      </c>
      <c r="Y201" s="4" t="s">
        <v>143</v>
      </c>
      <c r="Z201" s="4">
        <v>376.6700158177</v>
      </c>
      <c r="AA201" s="28">
        <v>0.80285090452388885</v>
      </c>
      <c r="AB201" s="4" t="s">
        <v>137</v>
      </c>
      <c r="AC201" s="4">
        <f t="shared" si="13"/>
        <v>9.9120439581308997</v>
      </c>
      <c r="AD201" s="4">
        <v>433.53948844289999</v>
      </c>
      <c r="AE201" s="4">
        <v>540</v>
      </c>
      <c r="AF201" s="4">
        <v>0.80285090452388885</v>
      </c>
      <c r="AG201" s="4">
        <v>3.9204545454545457E-2</v>
      </c>
      <c r="AH201" s="4" t="s">
        <v>146</v>
      </c>
      <c r="AI201" s="4">
        <v>3.9204545454545457E-2</v>
      </c>
      <c r="AJ201" s="4">
        <f>IF(AI201&lt;&gt;0,COUNTIF(Capacitors!A:A,L201),0)</f>
        <v>0</v>
      </c>
      <c r="AK201" s="4">
        <v>0</v>
      </c>
      <c r="AL201" s="4" t="s">
        <v>145</v>
      </c>
      <c r="AM201" s="29">
        <f>Assumptions!H$11+Assumptions!H$12+Assumptions!H$13</f>
        <v>228000</v>
      </c>
      <c r="AN201" s="29">
        <f>IFERROR(IF(C201="RelayElectromechanical",Assumptions!H$10,0),Assumptions!H$10)+IFERROR(IF(M201="RelayElectromechanical",Assumptions!H$10,0),Assumptions!H$10)</f>
        <v>0</v>
      </c>
      <c r="AO201" s="30">
        <f>J201*Assumptions!$H$5</f>
        <v>228000</v>
      </c>
      <c r="AP201" s="30">
        <f>(AI201*5280*Assumptions!$H$6)+(AK201*5280*Assumptions!$H$7)+(AJ201*Assumptions!H$22)</f>
        <v>11152.538999999999</v>
      </c>
      <c r="AQ201" s="29">
        <f t="shared" si="14"/>
        <v>1750000</v>
      </c>
      <c r="AR201" s="29">
        <f>IF(AL201="Group 4: Requires multiple FLISR ties", Assumptions!$H$9,0)</f>
        <v>0</v>
      </c>
      <c r="AS201" s="36"/>
      <c r="AT201" s="36"/>
      <c r="AU201" s="30">
        <f t="shared" si="15"/>
        <v>2217152.5389999999</v>
      </c>
      <c r="AV201" s="31"/>
      <c r="AW201" s="32"/>
    </row>
    <row r="202" spans="1:49" x14ac:dyDescent="0.25">
      <c r="A202" s="4" t="s">
        <v>184</v>
      </c>
      <c r="B202" s="4">
        <v>13706</v>
      </c>
      <c r="C202" s="4" t="s">
        <v>857</v>
      </c>
      <c r="D202" s="4" t="s">
        <v>243</v>
      </c>
      <c r="E202" s="4">
        <v>1810</v>
      </c>
      <c r="F202" s="4">
        <v>373</v>
      </c>
      <c r="G202" s="4">
        <f t="shared" si="12"/>
        <v>1437</v>
      </c>
      <c r="H202" s="4">
        <v>4.1639999999999997</v>
      </c>
      <c r="I202" s="4">
        <f>3</f>
        <v>3</v>
      </c>
      <c r="J202" s="4">
        <f>CEILING(G202/Assumptions!$H$4,1)</f>
        <v>5</v>
      </c>
      <c r="K202" s="33" t="s">
        <v>175</v>
      </c>
      <c r="L202" s="4">
        <v>13708</v>
      </c>
      <c r="M202" s="4" t="s">
        <v>857</v>
      </c>
      <c r="N202" s="4" t="s">
        <v>244</v>
      </c>
      <c r="O202" s="4">
        <v>158</v>
      </c>
      <c r="P202" s="4" t="s">
        <v>177</v>
      </c>
      <c r="Q202" s="4">
        <v>2</v>
      </c>
      <c r="R202" s="4" t="s">
        <v>791</v>
      </c>
      <c r="S202" s="4" t="str">
        <f>IF(AL202="Group 3: Requires transformer upgrade",CONCATENATE(K202, " transformer upgrade"), IF(AND(AL202="Group 4: Requires multiple FLISR ties",U202&lt;=Assumptions!H$39),CONCATENATE(K202, " transformer upgrade"), "No transformer upgrade"))</f>
        <v>Buckhorn N transformer upgrade</v>
      </c>
      <c r="T202" s="4">
        <v>28</v>
      </c>
      <c r="U202" s="4">
        <v>-1.4362034746330679</v>
      </c>
      <c r="V202" s="4">
        <v>0</v>
      </c>
      <c r="W202" s="4">
        <v>0</v>
      </c>
      <c r="X202" s="28">
        <v>1.4777645233276315</v>
      </c>
      <c r="Y202" s="4" t="s">
        <v>151</v>
      </c>
      <c r="Z202" s="4">
        <v>336.93031131869998</v>
      </c>
      <c r="AA202" s="28">
        <v>1.2066612903025926</v>
      </c>
      <c r="AB202" s="4" t="s">
        <v>137</v>
      </c>
      <c r="AC202" s="4">
        <f t="shared" si="13"/>
        <v>14.897510465093294</v>
      </c>
      <c r="AD202" s="4">
        <v>651.59709676340003</v>
      </c>
      <c r="AE202" s="4">
        <v>540</v>
      </c>
      <c r="AF202" s="28">
        <v>1.2066612903025926</v>
      </c>
      <c r="AG202" s="4">
        <v>2.3604166666666666</v>
      </c>
      <c r="AH202" s="4" t="s">
        <v>138</v>
      </c>
      <c r="AI202" s="4">
        <v>3.5984848484848487E-3</v>
      </c>
      <c r="AJ202" s="4">
        <f>IF(AI202&lt;&gt;0,COUNTIF(Capacitors!A:A,L202),0)</f>
        <v>0</v>
      </c>
      <c r="AK202" s="4">
        <v>2.3568181818181819</v>
      </c>
      <c r="AL202" s="4" t="s">
        <v>139</v>
      </c>
      <c r="AM202" s="29">
        <f>Assumptions!H$11+Assumptions!H$12+Assumptions!H$13</f>
        <v>228000</v>
      </c>
      <c r="AN202" s="29">
        <f>IFERROR(IF(C202="RelayElectromechanical",Assumptions!H$10,0),Assumptions!H$10)+IFERROR(IF(M202="RelayElectromechanical",Assumptions!H$10,0),Assumptions!H$10)</f>
        <v>0</v>
      </c>
      <c r="AO202" s="30">
        <f>J202*Assumptions!$H$5</f>
        <v>380000</v>
      </c>
      <c r="AP202" s="30">
        <f>(AI202*5280*Assumptions!$H$6)+(AK202*5280*Assumptions!$H$7)+(AJ202*Assumptions!H$22)</f>
        <v>761719.72663636354</v>
      </c>
      <c r="AQ202" s="29">
        <f t="shared" si="14"/>
        <v>1750000</v>
      </c>
      <c r="AR202" s="29">
        <f>IF(AL202="Group 4: Requires multiple FLISR ties", Assumptions!$H$9,0)</f>
        <v>445660.98560000001</v>
      </c>
      <c r="AS202" s="36"/>
      <c r="AT202" s="36"/>
      <c r="AU202" s="30">
        <f t="shared" si="15"/>
        <v>3565380.7122363634</v>
      </c>
      <c r="AV202" s="31"/>
      <c r="AW202" s="32"/>
    </row>
    <row r="203" spans="1:49" x14ac:dyDescent="0.25">
      <c r="A203" s="4" t="s">
        <v>173</v>
      </c>
      <c r="B203" s="4">
        <v>13174</v>
      </c>
      <c r="C203" s="4" t="s">
        <v>857</v>
      </c>
      <c r="D203" s="4" t="s">
        <v>174</v>
      </c>
      <c r="E203" s="4">
        <v>3091</v>
      </c>
      <c r="F203" s="4">
        <v>376</v>
      </c>
      <c r="G203" s="4">
        <f t="shared" si="12"/>
        <v>2715</v>
      </c>
      <c r="H203" s="4">
        <v>6.4656000000000002</v>
      </c>
      <c r="I203" s="4">
        <f>3</f>
        <v>3</v>
      </c>
      <c r="J203" s="4">
        <f>CEILING(G203/Assumptions!$H$4,1)</f>
        <v>8</v>
      </c>
      <c r="K203" s="33" t="s">
        <v>175</v>
      </c>
      <c r="L203" s="4">
        <v>13708</v>
      </c>
      <c r="M203" s="4" t="s">
        <v>857</v>
      </c>
      <c r="N203" s="4" t="s">
        <v>176</v>
      </c>
      <c r="O203" s="4">
        <v>6</v>
      </c>
      <c r="P203" s="4" t="s">
        <v>177</v>
      </c>
      <c r="Q203" s="4">
        <v>1</v>
      </c>
      <c r="R203" s="4" t="s">
        <v>791</v>
      </c>
      <c r="S203" s="4" t="str">
        <f>IF(AL203="Group 3: Requires transformer upgrade",CONCATENATE(K203, " transformer upgrade"), IF(AND(AL203="Group 4: Requires multiple FLISR ties",U203&lt;=Assumptions!H$39),CONCATENATE(K203, " transformer upgrade"), "No transformer upgrade"))</f>
        <v>Buckhorn N transformer upgrade</v>
      </c>
      <c r="T203" s="4">
        <v>28</v>
      </c>
      <c r="U203" s="4">
        <v>-1.4362034746330679</v>
      </c>
      <c r="V203" s="4">
        <v>0</v>
      </c>
      <c r="W203" s="4">
        <v>0</v>
      </c>
      <c r="X203" s="28">
        <v>1.7193745937232257</v>
      </c>
      <c r="Y203" s="4" t="s">
        <v>143</v>
      </c>
      <c r="Z203" s="4">
        <v>533.00612405419997</v>
      </c>
      <c r="AA203" s="28">
        <v>1.3094834285829631</v>
      </c>
      <c r="AB203" s="4" t="s">
        <v>137</v>
      </c>
      <c r="AC203" s="4">
        <f t="shared" si="13"/>
        <v>16.166958564063105</v>
      </c>
      <c r="AD203" s="4">
        <v>707.12105143480005</v>
      </c>
      <c r="AE203" s="4">
        <v>540</v>
      </c>
      <c r="AF203" s="28">
        <v>1.3094834285829631</v>
      </c>
      <c r="AG203" s="4">
        <v>2.7272727272727271E-2</v>
      </c>
      <c r="AH203" s="4" t="s">
        <v>138</v>
      </c>
      <c r="AI203" s="4">
        <v>2.7272727272727271E-2</v>
      </c>
      <c r="AJ203" s="4">
        <f>IF(AI203&lt;&gt;0,COUNTIF(Capacitors!A:A,L203),0)</f>
        <v>0</v>
      </c>
      <c r="AK203" s="4">
        <v>0</v>
      </c>
      <c r="AL203" s="4" t="s">
        <v>139</v>
      </c>
      <c r="AM203" s="29">
        <f>Assumptions!H$11+Assumptions!H$12+Assumptions!H$13</f>
        <v>228000</v>
      </c>
      <c r="AN203" s="29">
        <f>IFERROR(IF(C203="RelayElectromechanical",Assumptions!H$10,0),Assumptions!H$10)+IFERROR(IF(M203="RelayElectromechanical",Assumptions!H$10,0),Assumptions!H$10)</f>
        <v>0</v>
      </c>
      <c r="AO203" s="30">
        <f>J203*Assumptions!$H$5</f>
        <v>608000</v>
      </c>
      <c r="AP203" s="30">
        <f>(AI203*5280*Assumptions!$H$6)+(AK203*5280*Assumptions!$H$7)+(AJ203*Assumptions!H$22)</f>
        <v>7758.2879999999996</v>
      </c>
      <c r="AQ203" s="29">
        <f t="shared" si="14"/>
        <v>1750000</v>
      </c>
      <c r="AR203" s="29">
        <f>IF(AL203="Group 4: Requires multiple FLISR ties", Assumptions!$H$9,0)</f>
        <v>445660.98560000001</v>
      </c>
      <c r="AS203" s="36"/>
      <c r="AT203" s="36"/>
      <c r="AU203" s="30">
        <f t="shared" si="15"/>
        <v>3039419.2736</v>
      </c>
      <c r="AV203" s="31"/>
      <c r="AW203" s="32"/>
    </row>
    <row r="204" spans="1:49" x14ac:dyDescent="0.25">
      <c r="A204" s="4" t="s">
        <v>182</v>
      </c>
      <c r="B204" s="4">
        <v>13878</v>
      </c>
      <c r="C204" s="4" t="s">
        <v>857</v>
      </c>
      <c r="D204" s="4" t="s">
        <v>189</v>
      </c>
      <c r="E204" s="4">
        <v>1585</v>
      </c>
      <c r="F204" s="4">
        <v>475</v>
      </c>
      <c r="G204" s="4">
        <f t="shared" si="12"/>
        <v>1110</v>
      </c>
      <c r="H204" s="4">
        <v>4.7803999999999993</v>
      </c>
      <c r="I204" s="4">
        <f>3</f>
        <v>3</v>
      </c>
      <c r="J204" s="4">
        <f>CEILING(G204/Assumptions!$H$4,1)</f>
        <v>4</v>
      </c>
      <c r="K204" s="33" t="s">
        <v>184</v>
      </c>
      <c r="L204" s="4">
        <v>13710</v>
      </c>
      <c r="M204" s="4" t="s">
        <v>857</v>
      </c>
      <c r="N204" s="4" t="s">
        <v>190</v>
      </c>
      <c r="O204" s="4">
        <v>55</v>
      </c>
      <c r="P204" s="4" t="s">
        <v>177</v>
      </c>
      <c r="Q204" s="4">
        <v>5</v>
      </c>
      <c r="R204" s="4" t="s">
        <v>791</v>
      </c>
      <c r="S204" s="4" t="str">
        <f>IF(AL204="Group 3: Requires transformer upgrade",CONCATENATE(K204, " transformer upgrade"), IF(AND(AL204="Group 4: Requires multiple FLISR ties",U204&lt;=Assumptions!H$39),CONCATENATE(K204, " transformer upgrade"), "No transformer upgrade"))</f>
        <v>Buckhorn S transformer upgrade</v>
      </c>
      <c r="T204" s="4">
        <v>37</v>
      </c>
      <c r="U204" s="4">
        <v>0.32077574030770251</v>
      </c>
      <c r="V204" s="4">
        <v>0</v>
      </c>
      <c r="W204" s="4">
        <v>0</v>
      </c>
      <c r="X204" s="28">
        <v>1.3670159198761112</v>
      </c>
      <c r="Y204" s="4" t="s">
        <v>137</v>
      </c>
      <c r="Z204" s="4">
        <v>738.18859673309998</v>
      </c>
      <c r="AA204" s="28">
        <v>1.3670195318566667</v>
      </c>
      <c r="AB204" s="4" t="s">
        <v>137</v>
      </c>
      <c r="AC204" s="4">
        <f t="shared" si="13"/>
        <v>16.877302641170061</v>
      </c>
      <c r="AD204" s="4">
        <v>738.19054720259999</v>
      </c>
      <c r="AE204" s="4">
        <v>540</v>
      </c>
      <c r="AF204" s="28">
        <v>1.3670195318566667</v>
      </c>
      <c r="AG204" s="4">
        <v>0</v>
      </c>
      <c r="AH204" s="4" t="s">
        <v>138</v>
      </c>
      <c r="AI204" s="4">
        <v>0</v>
      </c>
      <c r="AJ204" s="4">
        <f>IF(AI204&lt;&gt;0,COUNTIF(Capacitors!A:A,L204),0)</f>
        <v>0</v>
      </c>
      <c r="AK204" s="4">
        <v>0</v>
      </c>
      <c r="AL204" s="4" t="s">
        <v>139</v>
      </c>
      <c r="AM204" s="29">
        <f>Assumptions!H$11+Assumptions!H$12+Assumptions!H$13</f>
        <v>228000</v>
      </c>
      <c r="AN204" s="29">
        <f>IFERROR(IF(C204="RelayElectromechanical",Assumptions!H$10,0),Assumptions!H$10)+IFERROR(IF(M204="RelayElectromechanical",Assumptions!H$10,0),Assumptions!H$10)</f>
        <v>0</v>
      </c>
      <c r="AO204" s="30">
        <f>J204*Assumptions!$H$5</f>
        <v>304000</v>
      </c>
      <c r="AP204" s="30">
        <f>(AI204*5280*Assumptions!$H$6)+(AK204*5280*Assumptions!$H$7)+(AJ204*Assumptions!H$22)</f>
        <v>0</v>
      </c>
      <c r="AQ204" s="29">
        <f t="shared" si="14"/>
        <v>1750000</v>
      </c>
      <c r="AR204" s="29">
        <f>IF(AL204="Group 4: Requires multiple FLISR ties", Assumptions!$H$9,0)</f>
        <v>445660.98560000001</v>
      </c>
      <c r="AS204" s="36"/>
      <c r="AT204" s="36"/>
      <c r="AU204" s="30">
        <f t="shared" si="15"/>
        <v>2727660.9856000002</v>
      </c>
      <c r="AV204" s="31"/>
      <c r="AW204" s="32"/>
    </row>
    <row r="205" spans="1:49" x14ac:dyDescent="0.25">
      <c r="A205" s="4" t="s">
        <v>182</v>
      </c>
      <c r="B205" s="4">
        <v>13879</v>
      </c>
      <c r="C205" s="4" t="s">
        <v>858</v>
      </c>
      <c r="D205" s="4" t="s">
        <v>183</v>
      </c>
      <c r="E205" s="4">
        <v>2299</v>
      </c>
      <c r="F205" s="4">
        <v>324</v>
      </c>
      <c r="G205" s="4">
        <f t="shared" si="12"/>
        <v>1975</v>
      </c>
      <c r="H205" s="4">
        <v>5.4946000000000002</v>
      </c>
      <c r="I205" s="4">
        <f>3</f>
        <v>3</v>
      </c>
      <c r="J205" s="4">
        <f>CEILING(G205/Assumptions!$H$4,1)</f>
        <v>6</v>
      </c>
      <c r="K205" s="33" t="s">
        <v>184</v>
      </c>
      <c r="L205" s="4">
        <v>13711</v>
      </c>
      <c r="M205" s="4" t="s">
        <v>857</v>
      </c>
      <c r="N205" s="4" t="s">
        <v>185</v>
      </c>
      <c r="O205" s="4">
        <v>34</v>
      </c>
      <c r="P205" s="4" t="s">
        <v>177</v>
      </c>
      <c r="Q205" s="4">
        <v>2</v>
      </c>
      <c r="R205" s="4" t="s">
        <v>791</v>
      </c>
      <c r="S205" s="4" t="str">
        <f>IF(AL205="Group 3: Requires transformer upgrade",CONCATENATE(K205, " transformer upgrade"), IF(AND(AL205="Group 4: Requires multiple FLISR ties",U205&lt;=Assumptions!H$39),CONCATENATE(K205, " transformer upgrade"), "No transformer upgrade"))</f>
        <v>Buckhorn S transformer upgrade</v>
      </c>
      <c r="T205" s="4">
        <v>37</v>
      </c>
      <c r="U205" s="4">
        <v>0.32077574030770251</v>
      </c>
      <c r="V205" s="4">
        <v>0</v>
      </c>
      <c r="W205" s="4">
        <v>0</v>
      </c>
      <c r="X205" s="28">
        <v>1.3032039188961111</v>
      </c>
      <c r="Y205" s="4" t="s">
        <v>137</v>
      </c>
      <c r="Z205" s="4">
        <v>703.73011620390002</v>
      </c>
      <c r="AA205" s="28">
        <v>1.3032039188961111</v>
      </c>
      <c r="AB205" s="4" t="s">
        <v>137</v>
      </c>
      <c r="AC205" s="4">
        <f t="shared" si="13"/>
        <v>16.089431372275865</v>
      </c>
      <c r="AD205" s="4">
        <v>703.73011620390002</v>
      </c>
      <c r="AE205" s="4">
        <v>540</v>
      </c>
      <c r="AF205" s="28">
        <v>1.3032039188961111</v>
      </c>
      <c r="AG205" s="4">
        <v>0</v>
      </c>
      <c r="AH205" s="4" t="s">
        <v>138</v>
      </c>
      <c r="AI205" s="4">
        <v>0</v>
      </c>
      <c r="AJ205" s="4">
        <f>IF(AI205&lt;&gt;0,COUNTIF(Capacitors!A:A,L205),0)</f>
        <v>0</v>
      </c>
      <c r="AK205" s="4">
        <v>0</v>
      </c>
      <c r="AL205" s="4" t="s">
        <v>139</v>
      </c>
      <c r="AM205" s="29">
        <f>Assumptions!H$11+Assumptions!H$12+Assumptions!H$13</f>
        <v>228000</v>
      </c>
      <c r="AN205" s="29">
        <f>IFERROR(IF(C205="RelayElectromechanical",Assumptions!H$10,0),Assumptions!H$10)+IFERROR(IF(M205="RelayElectromechanical",Assumptions!H$10,0),Assumptions!H$10)</f>
        <v>120000</v>
      </c>
      <c r="AO205" s="30">
        <f>J205*Assumptions!$H$5</f>
        <v>456000</v>
      </c>
      <c r="AP205" s="30">
        <f>(AI205*5280*Assumptions!$H$6)+(AK205*5280*Assumptions!$H$7)+(AJ205*Assumptions!H$22)</f>
        <v>0</v>
      </c>
      <c r="AQ205" s="29">
        <f t="shared" si="14"/>
        <v>1750000</v>
      </c>
      <c r="AR205" s="29">
        <f>IF(AL205="Group 4: Requires multiple FLISR ties", Assumptions!$H$9,0)</f>
        <v>445660.98560000001</v>
      </c>
      <c r="AS205" s="36"/>
      <c r="AT205" s="36"/>
      <c r="AU205" s="30">
        <f t="shared" si="15"/>
        <v>2999660.9856000002</v>
      </c>
      <c r="AV205" s="31"/>
      <c r="AW205" s="32"/>
    </row>
    <row r="206" spans="1:49" x14ac:dyDescent="0.25">
      <c r="A206" s="4" t="s">
        <v>175</v>
      </c>
      <c r="B206" s="4">
        <v>13709</v>
      </c>
      <c r="C206" s="4" t="s">
        <v>857</v>
      </c>
      <c r="D206" s="4" t="s">
        <v>191</v>
      </c>
      <c r="E206" s="4">
        <v>1287</v>
      </c>
      <c r="F206" s="4">
        <v>346</v>
      </c>
      <c r="G206" s="4">
        <f t="shared" si="12"/>
        <v>941</v>
      </c>
      <c r="H206" s="4">
        <v>3.4117000000000002</v>
      </c>
      <c r="I206" s="4">
        <f>3</f>
        <v>3</v>
      </c>
      <c r="J206" s="4">
        <f>CEILING(G206/Assumptions!$H$4,1)</f>
        <v>3</v>
      </c>
      <c r="K206" s="33" t="s">
        <v>184</v>
      </c>
      <c r="L206" s="4">
        <v>13712</v>
      </c>
      <c r="M206" s="4" t="s">
        <v>857</v>
      </c>
      <c r="N206" s="4" t="s">
        <v>192</v>
      </c>
      <c r="O206" s="4">
        <v>60</v>
      </c>
      <c r="P206" s="4" t="s">
        <v>177</v>
      </c>
      <c r="Q206" s="4">
        <v>1</v>
      </c>
      <c r="R206" s="4" t="s">
        <v>791</v>
      </c>
      <c r="S206" s="4" t="str">
        <f>IF(AL206="Group 3: Requires transformer upgrade",CONCATENATE(K206, " transformer upgrade"), IF(AND(AL206="Group 4: Requires multiple FLISR ties",U206&lt;=Assumptions!H$39),CONCATENATE(K206, " transformer upgrade"), "No transformer upgrade"))</f>
        <v>Buckhorn S transformer upgrade</v>
      </c>
      <c r="T206" s="4">
        <v>37</v>
      </c>
      <c r="U206" s="4">
        <v>0.32077574030770251</v>
      </c>
      <c r="V206" s="4">
        <v>0</v>
      </c>
      <c r="W206" s="4">
        <v>0</v>
      </c>
      <c r="X206" s="28">
        <v>0.76390037584018511</v>
      </c>
      <c r="Y206" s="4" t="s">
        <v>137</v>
      </c>
      <c r="Z206" s="4">
        <v>412.50620295369998</v>
      </c>
      <c r="AA206" s="28">
        <v>0.76390037268444444</v>
      </c>
      <c r="AB206" s="4" t="s">
        <v>137</v>
      </c>
      <c r="AC206" s="4">
        <f t="shared" si="13"/>
        <v>9.4311584268203212</v>
      </c>
      <c r="AD206" s="4">
        <v>412.5062012496</v>
      </c>
      <c r="AE206" s="4">
        <v>540</v>
      </c>
      <c r="AF206" s="28">
        <v>0.76390037268444444</v>
      </c>
      <c r="AG206" s="4">
        <v>0</v>
      </c>
      <c r="AH206" s="4" t="s">
        <v>138</v>
      </c>
      <c r="AI206" s="4">
        <v>0</v>
      </c>
      <c r="AJ206" s="4">
        <f>IF(AI206&lt;&gt;0,COUNTIF(Capacitors!A:A,L206),0)</f>
        <v>0</v>
      </c>
      <c r="AK206" s="4">
        <v>0</v>
      </c>
      <c r="AL206" s="4" t="s">
        <v>139</v>
      </c>
      <c r="AM206" s="29">
        <f>Assumptions!H$11+Assumptions!H$12+Assumptions!H$13</f>
        <v>228000</v>
      </c>
      <c r="AN206" s="29">
        <f>IFERROR(IF(C206="RelayElectromechanical",Assumptions!H$10,0),Assumptions!H$10)+IFERROR(IF(M206="RelayElectromechanical",Assumptions!H$10,0),Assumptions!H$10)</f>
        <v>0</v>
      </c>
      <c r="AO206" s="30">
        <f>J206*Assumptions!$H$5</f>
        <v>228000</v>
      </c>
      <c r="AP206" s="30">
        <f>(AI206*5280*Assumptions!$H$6)+(AK206*5280*Assumptions!$H$7)+(AJ206*Assumptions!H$22)</f>
        <v>0</v>
      </c>
      <c r="AQ206" s="29">
        <f t="shared" si="14"/>
        <v>1750000</v>
      </c>
      <c r="AR206" s="29">
        <f>IF(AL206="Group 4: Requires multiple FLISR ties", Assumptions!$H$9,0)</f>
        <v>445660.98560000001</v>
      </c>
      <c r="AS206" s="36"/>
      <c r="AT206" s="36"/>
      <c r="AU206" s="30">
        <f t="shared" si="15"/>
        <v>2651660.9856000002</v>
      </c>
      <c r="AV206" s="31"/>
      <c r="AW206" s="32"/>
    </row>
    <row r="207" spans="1:49" x14ac:dyDescent="0.25">
      <c r="A207" s="4" t="s">
        <v>42</v>
      </c>
      <c r="B207" s="4">
        <v>14268</v>
      </c>
      <c r="C207" s="4" t="s">
        <v>857</v>
      </c>
      <c r="D207" s="4" t="s">
        <v>756</v>
      </c>
      <c r="E207" s="4">
        <v>871</v>
      </c>
      <c r="F207" s="4">
        <v>287</v>
      </c>
      <c r="G207" s="4">
        <f t="shared" si="12"/>
        <v>584</v>
      </c>
      <c r="H207" s="4">
        <v>2.6454</v>
      </c>
      <c r="I207" s="4">
        <f>3</f>
        <v>3</v>
      </c>
      <c r="J207" s="4">
        <f>CEILING(G207/Assumptions!$H$4,1)</f>
        <v>2</v>
      </c>
      <c r="K207" s="4" t="s">
        <v>44</v>
      </c>
      <c r="L207" s="4">
        <v>13715</v>
      </c>
      <c r="M207" s="4" t="s">
        <v>857</v>
      </c>
      <c r="N207" s="4">
        <v>60383762</v>
      </c>
      <c r="O207" s="4">
        <v>166</v>
      </c>
      <c r="P207" s="4" t="s">
        <v>26</v>
      </c>
      <c r="Q207" s="4">
        <v>1</v>
      </c>
      <c r="R207" s="4" t="s">
        <v>791</v>
      </c>
      <c r="S207" s="4" t="str">
        <f>IF(AL207="Group 3: Requires transformer upgrade",CONCATENATE(K207, " transformer upgrade"), IF(AND(AL207="Group 4: Requires multiple FLISR ties",U207&lt;=Assumptions!H$39),CONCATENATE(K207, " transformer upgrade"), "No transformer upgrade"))</f>
        <v>Tampa Palms E transformer upgrade</v>
      </c>
      <c r="T207" s="4">
        <v>28</v>
      </c>
      <c r="U207" s="4">
        <v>-0.58112463195246278</v>
      </c>
      <c r="V207" s="4">
        <v>0</v>
      </c>
      <c r="W207" s="4">
        <v>0</v>
      </c>
      <c r="X207" s="28">
        <v>0.82047110272787882</v>
      </c>
      <c r="Y207" s="4" t="s">
        <v>141</v>
      </c>
      <c r="Z207" s="4">
        <v>135.37773195010001</v>
      </c>
      <c r="AA207" s="28">
        <v>0.8204704590127273</v>
      </c>
      <c r="AB207" s="4" t="s">
        <v>141</v>
      </c>
      <c r="AC207" s="4">
        <f t="shared" si="13"/>
        <v>3.0951482229980569</v>
      </c>
      <c r="AD207" s="4">
        <v>135.3776257371</v>
      </c>
      <c r="AE207" s="4">
        <v>165</v>
      </c>
      <c r="AF207" s="4">
        <v>0.8204704590127273</v>
      </c>
      <c r="AG207" s="4">
        <v>0</v>
      </c>
      <c r="AH207" s="4" t="s">
        <v>138</v>
      </c>
      <c r="AI207" s="4">
        <v>0</v>
      </c>
      <c r="AJ207" s="4">
        <f>IF(AI207&lt;&gt;0,COUNTIF(Capacitors!A:A,L207),0)</f>
        <v>0</v>
      </c>
      <c r="AK207" s="4">
        <v>0</v>
      </c>
      <c r="AL207" s="4" t="s">
        <v>145</v>
      </c>
      <c r="AM207" s="29">
        <f>Assumptions!H$11+Assumptions!H$12+Assumptions!H$13</f>
        <v>228000</v>
      </c>
      <c r="AN207" s="29">
        <f>IFERROR(IF(C207="RelayElectromechanical",Assumptions!H$10,0),Assumptions!H$10)+IFERROR(IF(M207="RelayElectromechanical",Assumptions!H$10,0),Assumptions!H$10)</f>
        <v>0</v>
      </c>
      <c r="AO207" s="30">
        <f>J207*Assumptions!$H$5</f>
        <v>152000</v>
      </c>
      <c r="AP207" s="30">
        <f>(AI207*5280*Assumptions!$H$6)+(AK207*5280*Assumptions!$H$7)+(AJ207*Assumptions!H$22)</f>
        <v>0</v>
      </c>
      <c r="AQ207" s="29">
        <f t="shared" si="14"/>
        <v>1750000</v>
      </c>
      <c r="AR207" s="29">
        <f>IF(AL207="Group 4: Requires multiple FLISR ties", Assumptions!$H$9,0)</f>
        <v>0</v>
      </c>
      <c r="AS207" s="36"/>
      <c r="AT207" s="36"/>
      <c r="AU207" s="30">
        <f t="shared" si="15"/>
        <v>2130000</v>
      </c>
      <c r="AV207" s="31"/>
      <c r="AW207" s="32"/>
    </row>
    <row r="208" spans="1:49" x14ac:dyDescent="0.25">
      <c r="A208" s="4" t="s">
        <v>42</v>
      </c>
      <c r="B208" s="4">
        <v>14266</v>
      </c>
      <c r="C208" s="4" t="s">
        <v>857</v>
      </c>
      <c r="D208" s="4" t="s">
        <v>43</v>
      </c>
      <c r="E208" s="4">
        <v>2601</v>
      </c>
      <c r="F208" s="4">
        <v>323</v>
      </c>
      <c r="G208" s="4">
        <f t="shared" si="12"/>
        <v>2278</v>
      </c>
      <c r="H208" s="4">
        <v>6.2182000000000004</v>
      </c>
      <c r="I208" s="4">
        <f>3</f>
        <v>3</v>
      </c>
      <c r="J208" s="4">
        <f>CEILING(G208/Assumptions!$H$4,1)</f>
        <v>7</v>
      </c>
      <c r="K208" s="33" t="s">
        <v>44</v>
      </c>
      <c r="L208" s="4">
        <v>13715</v>
      </c>
      <c r="M208" s="4" t="s">
        <v>857</v>
      </c>
      <c r="N208" s="4">
        <v>90389584</v>
      </c>
      <c r="O208" s="4">
        <v>23</v>
      </c>
      <c r="P208" s="4" t="s">
        <v>26</v>
      </c>
      <c r="Q208" s="4">
        <v>2</v>
      </c>
      <c r="R208" s="4" t="s">
        <v>791</v>
      </c>
      <c r="S208" s="4" t="str">
        <f>IF(AL208="Group 3: Requires transformer upgrade",CONCATENATE(K208, " transformer upgrade"), IF(AND(AL208="Group 4: Requires multiple FLISR ties",U208&lt;=Assumptions!H$39),CONCATENATE(K208, " transformer upgrade"), "No transformer upgrade"))</f>
        <v>Tampa Palms E transformer upgrade</v>
      </c>
      <c r="T208" s="4">
        <v>28</v>
      </c>
      <c r="U208" s="4">
        <v>-0.58112463195246278</v>
      </c>
      <c r="V208" s="4">
        <v>0</v>
      </c>
      <c r="W208" s="4">
        <v>0</v>
      </c>
      <c r="X208" s="28">
        <v>1.8885498381484849</v>
      </c>
      <c r="Y208" s="4" t="s">
        <v>141</v>
      </c>
      <c r="Z208" s="4">
        <v>311.61072329450002</v>
      </c>
      <c r="AA208" s="28">
        <v>1.0813960557788889</v>
      </c>
      <c r="AB208" s="4" t="s">
        <v>137</v>
      </c>
      <c r="AC208" s="4">
        <f t="shared" si="13"/>
        <v>13.350978594694704</v>
      </c>
      <c r="AD208" s="4">
        <v>583.95387012059996</v>
      </c>
      <c r="AE208" s="4">
        <v>540</v>
      </c>
      <c r="AF208" s="28">
        <v>1.0813960557788889</v>
      </c>
      <c r="AG208" s="4">
        <v>0.3274621212121212</v>
      </c>
      <c r="AH208" s="4" t="s">
        <v>138</v>
      </c>
      <c r="AI208" s="4">
        <v>9.8484848484848477E-3</v>
      </c>
      <c r="AJ208" s="4">
        <f>IF(AI208&lt;&gt;0,COUNTIF(Capacitors!A:A,L208),0)</f>
        <v>0</v>
      </c>
      <c r="AK208" s="4">
        <v>0.31761363636363638</v>
      </c>
      <c r="AL208" s="4" t="s">
        <v>139</v>
      </c>
      <c r="AM208" s="29">
        <f>Assumptions!H$11+Assumptions!H$12+Assumptions!H$13</f>
        <v>228000</v>
      </c>
      <c r="AN208" s="29">
        <f>IFERROR(IF(C208="RelayElectromechanical",Assumptions!H$10,0),Assumptions!H$10)+IFERROR(IF(M208="RelayElectromechanical",Assumptions!H$10,0),Assumptions!H$10)</f>
        <v>0</v>
      </c>
      <c r="AO208" s="30">
        <f>J208*Assumptions!$H$5</f>
        <v>532000</v>
      </c>
      <c r="AP208" s="30">
        <f>(AI208*5280*Assumptions!$H$6)+(AK208*5280*Assumptions!$H$7)+(AJ208*Assumptions!H$22)</f>
        <v>105315.85172727273</v>
      </c>
      <c r="AQ208" s="29">
        <f t="shared" si="14"/>
        <v>1750000</v>
      </c>
      <c r="AR208" s="29">
        <f>IF(AL208="Group 4: Requires multiple FLISR ties", Assumptions!$H$9,0)</f>
        <v>445660.98560000001</v>
      </c>
      <c r="AS208" s="36"/>
      <c r="AT208" s="36"/>
      <c r="AU208" s="30">
        <f t="shared" si="15"/>
        <v>3060976.8373272726</v>
      </c>
      <c r="AV208" s="31"/>
      <c r="AW208" s="32"/>
    </row>
    <row r="209" spans="1:49" x14ac:dyDescent="0.25">
      <c r="A209" s="4" t="s">
        <v>42</v>
      </c>
      <c r="B209" s="4">
        <v>14267</v>
      </c>
      <c r="C209" s="4" t="s">
        <v>857</v>
      </c>
      <c r="D209" s="4" t="s">
        <v>755</v>
      </c>
      <c r="E209" s="4">
        <v>1599</v>
      </c>
      <c r="F209" s="4">
        <v>221</v>
      </c>
      <c r="G209" s="4">
        <f t="shared" si="12"/>
        <v>1378</v>
      </c>
      <c r="H209" s="4">
        <v>4.7309999999999999</v>
      </c>
      <c r="I209" s="4">
        <f>3</f>
        <v>3</v>
      </c>
      <c r="J209" s="4">
        <f>CEILING(G209/Assumptions!$H$4,1)</f>
        <v>4</v>
      </c>
      <c r="K209" s="4" t="s">
        <v>44</v>
      </c>
      <c r="L209" s="4">
        <v>13717</v>
      </c>
      <c r="M209" s="4" t="s">
        <v>857</v>
      </c>
      <c r="N209" s="4">
        <v>60354987</v>
      </c>
      <c r="O209" s="4">
        <v>131</v>
      </c>
      <c r="P209" s="4" t="s">
        <v>26</v>
      </c>
      <c r="Q209" s="4">
        <v>1</v>
      </c>
      <c r="R209" s="4" t="s">
        <v>791</v>
      </c>
      <c r="S209" s="4" t="str">
        <f>IF(AL209="Group 3: Requires transformer upgrade",CONCATENATE(K209, " transformer upgrade"), IF(AND(AL209="Group 4: Requires multiple FLISR ties",U209&lt;=Assumptions!H$39),CONCATENATE(K209, " transformer upgrade"), "No transformer upgrade"))</f>
        <v>Tampa Palms E transformer upgrade</v>
      </c>
      <c r="T209" s="4">
        <v>28</v>
      </c>
      <c r="U209" s="4">
        <v>-0.58112463195246278</v>
      </c>
      <c r="V209" s="4">
        <v>0</v>
      </c>
      <c r="W209" s="4">
        <v>0</v>
      </c>
      <c r="X209" s="28">
        <v>1.3965999516945455</v>
      </c>
      <c r="Y209" s="4" t="s">
        <v>141</v>
      </c>
      <c r="Z209" s="4">
        <v>230.4389920296</v>
      </c>
      <c r="AA209" s="28">
        <v>0.84676178335407404</v>
      </c>
      <c r="AB209" s="4" t="s">
        <v>137</v>
      </c>
      <c r="AC209" s="4">
        <f t="shared" si="13"/>
        <v>10.454170221864848</v>
      </c>
      <c r="AD209" s="4">
        <v>457.2513630112</v>
      </c>
      <c r="AE209" s="4">
        <v>540</v>
      </c>
      <c r="AF209" s="4">
        <v>0.84676178335407404</v>
      </c>
      <c r="AG209" s="4">
        <v>0.52935606060606055</v>
      </c>
      <c r="AH209" s="4" t="s">
        <v>146</v>
      </c>
      <c r="AI209" s="4">
        <v>0</v>
      </c>
      <c r="AJ209" s="4">
        <f>IF(AI209&lt;&gt;0,COUNTIF(Capacitors!A:A,L209),0)</f>
        <v>0</v>
      </c>
      <c r="AK209" s="4">
        <v>0.52935606060606055</v>
      </c>
      <c r="AL209" s="4" t="s">
        <v>145</v>
      </c>
      <c r="AM209" s="29">
        <f>Assumptions!H$11+Assumptions!H$12+Assumptions!H$13</f>
        <v>228000</v>
      </c>
      <c r="AN209" s="29">
        <f>IFERROR(IF(C209="RelayElectromechanical",Assumptions!H$10,0),Assumptions!H$10)+IFERROR(IF(M209="RelayElectromechanical",Assumptions!H$10,0),Assumptions!H$10)</f>
        <v>0</v>
      </c>
      <c r="AO209" s="30">
        <f>J209*Assumptions!$H$5</f>
        <v>304000</v>
      </c>
      <c r="AP209" s="30">
        <f>(AI209*5280*Assumptions!$H$6)+(AK209*5280*Assumptions!$H$7)+(AJ209*Assumptions!H$22)</f>
        <v>170857.0795454545</v>
      </c>
      <c r="AQ209" s="29">
        <f t="shared" si="14"/>
        <v>1750000</v>
      </c>
      <c r="AR209" s="29">
        <f>IF(AL209="Group 4: Requires multiple FLISR ties", Assumptions!$H$9,0)</f>
        <v>0</v>
      </c>
      <c r="AS209" s="36"/>
      <c r="AT209" s="36"/>
      <c r="AU209" s="30">
        <f t="shared" si="15"/>
        <v>2452857.0795454546</v>
      </c>
      <c r="AV209" s="31"/>
      <c r="AW209" s="32"/>
    </row>
    <row r="210" spans="1:49" x14ac:dyDescent="0.25">
      <c r="A210" s="4" t="s">
        <v>313</v>
      </c>
      <c r="B210" s="4">
        <v>13389</v>
      </c>
      <c r="C210" s="4" t="s">
        <v>857</v>
      </c>
      <c r="D210" s="4" t="s">
        <v>324</v>
      </c>
      <c r="E210" s="4">
        <v>1195</v>
      </c>
      <c r="F210" s="4">
        <v>324</v>
      </c>
      <c r="G210" s="4">
        <f t="shared" si="12"/>
        <v>871</v>
      </c>
      <c r="H210" s="4">
        <v>3.7906000000000004</v>
      </c>
      <c r="I210" s="4">
        <f>3</f>
        <v>3</v>
      </c>
      <c r="J210" s="4">
        <f>CEILING(G210/Assumptions!$H$4,1)</f>
        <v>3</v>
      </c>
      <c r="K210" s="4" t="s">
        <v>325</v>
      </c>
      <c r="L210" s="4">
        <v>13724</v>
      </c>
      <c r="M210" s="4" t="s">
        <v>858</v>
      </c>
      <c r="N210" s="4" t="s">
        <v>326</v>
      </c>
      <c r="O210" s="4">
        <v>85</v>
      </c>
      <c r="P210" s="4" t="s">
        <v>312</v>
      </c>
      <c r="Q210" s="4">
        <v>2</v>
      </c>
      <c r="R210" s="4" t="s">
        <v>29</v>
      </c>
      <c r="S210" s="4" t="str">
        <f>IF(AL210="Group 3: Requires transformer upgrade",CONCATENATE(K210, " transformer upgrade"), IF(AND(AL210="Group 4: Requires multiple FLISR ties",U210&lt;=Assumptions!H$39),CONCATENATE(K210, " transformer upgrade"), "No transformer upgrade"))</f>
        <v>No transformer upgrade</v>
      </c>
      <c r="T210" s="4">
        <v>22.4</v>
      </c>
      <c r="U210" s="4">
        <v>4.8205849695958278</v>
      </c>
      <c r="V210" s="4">
        <v>0</v>
      </c>
      <c r="W210" s="4">
        <v>0</v>
      </c>
      <c r="X210" s="28">
        <v>0.9126568621809259</v>
      </c>
      <c r="Y210" s="4" t="s">
        <v>137</v>
      </c>
      <c r="Z210" s="4">
        <v>492.83470557769999</v>
      </c>
      <c r="AA210" s="28">
        <v>0.91263929395814813</v>
      </c>
      <c r="AB210" s="4" t="s">
        <v>137</v>
      </c>
      <c r="AC210" s="4">
        <f t="shared" si="13"/>
        <v>11.267497798978374</v>
      </c>
      <c r="AD210" s="4">
        <v>492.82521873740001</v>
      </c>
      <c r="AE210" s="4">
        <v>540</v>
      </c>
      <c r="AF210" s="28">
        <v>0.91263929395814813</v>
      </c>
      <c r="AG210" s="4">
        <v>0</v>
      </c>
      <c r="AH210" s="4" t="s">
        <v>138</v>
      </c>
      <c r="AI210" s="4">
        <v>0</v>
      </c>
      <c r="AJ210" s="4">
        <f>IF(AI210&lt;&gt;0,COUNTIF(Capacitors!A:A,L210),0)</f>
        <v>0</v>
      </c>
      <c r="AK210" s="4">
        <v>0</v>
      </c>
      <c r="AL210" s="4" t="s">
        <v>139</v>
      </c>
      <c r="AM210" s="29">
        <f>Assumptions!H$11+Assumptions!H$12+Assumptions!H$13</f>
        <v>228000</v>
      </c>
      <c r="AN210" s="29">
        <f>IFERROR(IF(C210="RelayElectromechanical",Assumptions!H$10,0),Assumptions!H$10)+IFERROR(IF(M210="RelayElectromechanical",Assumptions!H$10,0),Assumptions!H$10)</f>
        <v>120000</v>
      </c>
      <c r="AO210" s="30">
        <f>J210*Assumptions!$H$5</f>
        <v>228000</v>
      </c>
      <c r="AP210" s="30">
        <f>(AI210*5280*Assumptions!$H$6)+(AK210*5280*Assumptions!$H$7)+(AJ210*Assumptions!H$22)</f>
        <v>0</v>
      </c>
      <c r="AQ210" s="29">
        <f t="shared" si="14"/>
        <v>0</v>
      </c>
      <c r="AR210" s="29">
        <f>IF(AL210="Group 4: Requires multiple FLISR ties", Assumptions!$H$9,0)</f>
        <v>445660.98560000001</v>
      </c>
      <c r="AS210" s="36"/>
      <c r="AT210" s="36"/>
      <c r="AU210" s="30">
        <f t="shared" si="15"/>
        <v>1021660.9856</v>
      </c>
      <c r="AV210" s="31"/>
      <c r="AW210" s="32"/>
    </row>
    <row r="211" spans="1:49" x14ac:dyDescent="0.25">
      <c r="A211" s="4" t="s">
        <v>249</v>
      </c>
      <c r="B211" s="4">
        <v>13729</v>
      </c>
      <c r="C211" s="4" t="s">
        <v>857</v>
      </c>
      <c r="D211" s="4" t="s">
        <v>261</v>
      </c>
      <c r="E211" s="4">
        <v>1002</v>
      </c>
      <c r="F211" s="4">
        <v>311</v>
      </c>
      <c r="G211" s="4">
        <f t="shared" si="12"/>
        <v>691</v>
      </c>
      <c r="H211" s="4">
        <v>4.5280999999999993</v>
      </c>
      <c r="I211" s="4">
        <f>3</f>
        <v>3</v>
      </c>
      <c r="J211" s="4">
        <f>CEILING(G211/Assumptions!$H$4,1)</f>
        <v>2</v>
      </c>
      <c r="K211" s="33" t="s">
        <v>249</v>
      </c>
      <c r="L211" s="4">
        <v>13733</v>
      </c>
      <c r="M211" s="4" t="s">
        <v>857</v>
      </c>
      <c r="N211" s="4" t="s">
        <v>262</v>
      </c>
      <c r="O211" s="4">
        <v>208</v>
      </c>
      <c r="P211" s="4" t="s">
        <v>177</v>
      </c>
      <c r="Q211" s="4">
        <v>1</v>
      </c>
      <c r="R211" s="4" t="s">
        <v>791</v>
      </c>
      <c r="S211" s="4" t="str">
        <f>IF(AL211="Group 3: Requires transformer upgrade",CONCATENATE(K211, " transformer upgrade"), IF(AND(AL211="Group 4: Requires multiple FLISR ties",U211&lt;=Assumptions!H$39),CONCATENATE(K211, " transformer upgrade"), "No transformer upgrade"))</f>
        <v>Bell Shoals transformer upgrade</v>
      </c>
      <c r="T211" s="4">
        <v>27.8</v>
      </c>
      <c r="U211" s="4">
        <v>-1.9025063795468</v>
      </c>
      <c r="V211" s="4">
        <v>0</v>
      </c>
      <c r="W211" s="4">
        <v>0</v>
      </c>
      <c r="X211" s="28">
        <v>1.5804187669999998</v>
      </c>
      <c r="Y211" s="4" t="s">
        <v>141</v>
      </c>
      <c r="Z211" s="4">
        <v>260.76909655499998</v>
      </c>
      <c r="AA211" s="28">
        <v>1.1563009303114815</v>
      </c>
      <c r="AB211" s="4" t="s">
        <v>137</v>
      </c>
      <c r="AC211" s="4">
        <f t="shared" si="13"/>
        <v>14.275758531868265</v>
      </c>
      <c r="AD211" s="4">
        <v>624.40250236819998</v>
      </c>
      <c r="AE211" s="4">
        <v>540</v>
      </c>
      <c r="AF211" s="28">
        <v>1.1563009303114815</v>
      </c>
      <c r="AG211" s="4">
        <v>0.3678030303030303</v>
      </c>
      <c r="AH211" s="4" t="s">
        <v>138</v>
      </c>
      <c r="AI211" s="4">
        <v>3.787878787878788E-3</v>
      </c>
      <c r="AJ211" s="4">
        <f>IF(AI211&lt;&gt;0,COUNTIF(Capacitors!A:A,L211),0)</f>
        <v>0</v>
      </c>
      <c r="AK211" s="4">
        <v>0.36401515151515151</v>
      </c>
      <c r="AL211" s="4" t="s">
        <v>139</v>
      </c>
      <c r="AM211" s="29">
        <f>Assumptions!H$11+Assumptions!H$12+Assumptions!H$13</f>
        <v>228000</v>
      </c>
      <c r="AN211" s="29">
        <f>IFERROR(IF(C211="RelayElectromechanical",Assumptions!H$10,0),Assumptions!H$10)+IFERROR(IF(M211="RelayElectromechanical",Assumptions!H$10,0),Assumptions!H$10)</f>
        <v>0</v>
      </c>
      <c r="AO211" s="30">
        <f>J211*Assumptions!$H$5</f>
        <v>152000</v>
      </c>
      <c r="AP211" s="30">
        <f>(AI211*5280*Assumptions!$H$6)+(AK211*5280*Assumptions!$H$7)+(AJ211*Assumptions!H$22)</f>
        <v>118568.52636363635</v>
      </c>
      <c r="AQ211" s="29">
        <f t="shared" si="14"/>
        <v>1750000</v>
      </c>
      <c r="AR211" s="29">
        <f>IF(AL211="Group 4: Requires multiple FLISR ties", Assumptions!$H$9,0)</f>
        <v>445660.98560000001</v>
      </c>
      <c r="AS211" s="36"/>
      <c r="AT211" s="36"/>
      <c r="AU211" s="30">
        <f t="shared" si="15"/>
        <v>2694229.5119636366</v>
      </c>
      <c r="AV211" s="31"/>
      <c r="AW211" s="32"/>
    </row>
    <row r="212" spans="1:49" x14ac:dyDescent="0.25">
      <c r="A212" s="4" t="s">
        <v>653</v>
      </c>
      <c r="B212" s="4">
        <v>13199</v>
      </c>
      <c r="C212" s="4" t="s">
        <v>858</v>
      </c>
      <c r="D212" s="4" t="s">
        <v>721</v>
      </c>
      <c r="E212" s="4">
        <v>1095</v>
      </c>
      <c r="F212" s="4">
        <v>333</v>
      </c>
      <c r="G212" s="4">
        <f t="shared" si="12"/>
        <v>762</v>
      </c>
      <c r="H212" s="4">
        <v>3.0236000000000005</v>
      </c>
      <c r="I212" s="4">
        <f>3</f>
        <v>3</v>
      </c>
      <c r="J212" s="4">
        <f>CEILING(G212/Assumptions!$H$4,1)</f>
        <v>3</v>
      </c>
      <c r="K212" s="4" t="s">
        <v>623</v>
      </c>
      <c r="L212" s="4">
        <v>13737</v>
      </c>
      <c r="M212" s="4" t="s">
        <v>857</v>
      </c>
      <c r="N212" s="4" t="s">
        <v>722</v>
      </c>
      <c r="O212" s="4">
        <v>125</v>
      </c>
      <c r="P212" s="4" t="s">
        <v>496</v>
      </c>
      <c r="Q212" s="4">
        <v>1</v>
      </c>
      <c r="R212" s="4" t="s">
        <v>29</v>
      </c>
      <c r="S212" s="4" t="str">
        <f>IF(AL212="Group 3: Requires transformer upgrade",CONCATENATE(K212, " transformer upgrade"), IF(AND(AL212="Group 4: Requires multiple FLISR ties",U212&lt;=Assumptions!H$39),CONCATENATE(K212, " transformer upgrade"), "No transformer upgrade"))</f>
        <v>No transformer upgrade</v>
      </c>
      <c r="T212" s="4">
        <v>28</v>
      </c>
      <c r="U212" s="4">
        <v>3.5087135796853772</v>
      </c>
      <c r="V212" s="4">
        <v>1</v>
      </c>
      <c r="W212" s="4">
        <v>43.738656756789837</v>
      </c>
      <c r="X212" s="28">
        <v>0.59321814814814822</v>
      </c>
      <c r="Y212" s="4" t="s">
        <v>137</v>
      </c>
      <c r="Z212" s="4">
        <v>320.33780000000002</v>
      </c>
      <c r="AA212" s="28">
        <v>0.59321807082907407</v>
      </c>
      <c r="AB212" s="4" t="s">
        <v>137</v>
      </c>
      <c r="AC212" s="4">
        <f t="shared" si="13"/>
        <v>7.3239048018540682</v>
      </c>
      <c r="AD212" s="4">
        <v>320.33775824769998</v>
      </c>
      <c r="AE212" s="4">
        <v>540</v>
      </c>
      <c r="AF212" s="4">
        <v>0.67421558334164788</v>
      </c>
      <c r="AG212" s="4">
        <v>0</v>
      </c>
      <c r="AH212" s="4" t="s">
        <v>138</v>
      </c>
      <c r="AI212" s="4">
        <v>0</v>
      </c>
      <c r="AJ212" s="4">
        <f>IF(AI212&lt;&gt;0,COUNTIF(Capacitors!A:A,L212),0)</f>
        <v>0</v>
      </c>
      <c r="AK212" s="4">
        <v>0</v>
      </c>
      <c r="AL212" s="4" t="s">
        <v>856</v>
      </c>
      <c r="AM212" s="29">
        <f>Assumptions!H$11+Assumptions!H$12+Assumptions!H$13</f>
        <v>228000</v>
      </c>
      <c r="AN212" s="29">
        <f>IFERROR(IF(C212="RelayElectromechanical",Assumptions!H$10,0),Assumptions!H$10)+IFERROR(IF(M212="RelayElectromechanical",Assumptions!H$10,0),Assumptions!H$10)</f>
        <v>120000</v>
      </c>
      <c r="AO212" s="30">
        <f>J212*Assumptions!$H$5</f>
        <v>228000</v>
      </c>
      <c r="AP212" s="30">
        <f>(AI212*5280*Assumptions!$H$6)+(AK212*5280*Assumptions!$H$7)+(AJ212*Assumptions!H$22)</f>
        <v>0</v>
      </c>
      <c r="AQ212" s="29">
        <f t="shared" si="14"/>
        <v>0</v>
      </c>
      <c r="AR212" s="29">
        <f>IF(AL212="Group 4: Requires multiple FLISR ties", Assumptions!$H$9,0)</f>
        <v>0</v>
      </c>
      <c r="AS212" s="36"/>
      <c r="AT212" s="36"/>
      <c r="AU212" s="30">
        <f t="shared" si="15"/>
        <v>576000</v>
      </c>
      <c r="AV212" s="31"/>
      <c r="AW212" s="32"/>
    </row>
    <row r="213" spans="1:49" x14ac:dyDescent="0.25">
      <c r="A213" s="4" t="s">
        <v>641</v>
      </c>
      <c r="B213" s="4">
        <v>13539</v>
      </c>
      <c r="C213" s="4" t="s">
        <v>858</v>
      </c>
      <c r="D213" s="4" t="s">
        <v>646</v>
      </c>
      <c r="E213" s="4">
        <v>1095</v>
      </c>
      <c r="F213" s="4">
        <v>397</v>
      </c>
      <c r="G213" s="4">
        <f t="shared" si="12"/>
        <v>698</v>
      </c>
      <c r="H213" s="4">
        <v>3.1132999999999997</v>
      </c>
      <c r="I213" s="4">
        <f>3</f>
        <v>3</v>
      </c>
      <c r="J213" s="4">
        <f>CEILING(G213/Assumptions!$H$4,1)</f>
        <v>2</v>
      </c>
      <c r="K213" s="4" t="s">
        <v>647</v>
      </c>
      <c r="L213" s="4">
        <v>13745</v>
      </c>
      <c r="M213" s="4" t="s">
        <v>857</v>
      </c>
      <c r="N213" s="4" t="s">
        <v>648</v>
      </c>
      <c r="O213" s="4">
        <v>97</v>
      </c>
      <c r="P213" s="4" t="s">
        <v>496</v>
      </c>
      <c r="Q213" s="4">
        <v>1</v>
      </c>
      <c r="R213" s="4" t="s">
        <v>29</v>
      </c>
      <c r="S213" s="4" t="str">
        <f>IF(AL213="Group 3: Requires transformer upgrade",CONCATENATE(K213, " transformer upgrade"), IF(AND(AL213="Group 4: Requires multiple FLISR ties",U213&lt;=Assumptions!H$39),CONCATENATE(K213, " transformer upgrade"), "No transformer upgrade"))</f>
        <v>No transformer upgrade</v>
      </c>
      <c r="T213" s="4">
        <v>28</v>
      </c>
      <c r="U213" s="4">
        <v>9.9473194069357156</v>
      </c>
      <c r="V213" s="4">
        <v>0</v>
      </c>
      <c r="W213" s="4">
        <v>0</v>
      </c>
      <c r="X213" s="28">
        <v>0.8381885185185185</v>
      </c>
      <c r="Y213" s="4" t="s">
        <v>137</v>
      </c>
      <c r="Z213" s="4">
        <v>452.62180000000001</v>
      </c>
      <c r="AA213" s="28">
        <v>0.83818856119907414</v>
      </c>
      <c r="AB213" s="4" t="s">
        <v>137</v>
      </c>
      <c r="AC213" s="4">
        <f t="shared" si="13"/>
        <v>10.348324722551901</v>
      </c>
      <c r="AD213" s="4">
        <v>452.62182304750002</v>
      </c>
      <c r="AE213" s="4">
        <v>540</v>
      </c>
      <c r="AF213" s="4">
        <v>0.83818856119907414</v>
      </c>
      <c r="AG213" s="4">
        <v>0</v>
      </c>
      <c r="AH213" s="4" t="s">
        <v>138</v>
      </c>
      <c r="AI213" s="4">
        <v>0</v>
      </c>
      <c r="AJ213" s="4">
        <f>IF(AI213&lt;&gt;0,COUNTIF(Capacitors!A:A,L213),0)</f>
        <v>0</v>
      </c>
      <c r="AK213" s="4">
        <v>0</v>
      </c>
      <c r="AL213" s="4" t="s">
        <v>856</v>
      </c>
      <c r="AM213" s="29">
        <f>Assumptions!H$11+Assumptions!H$12+Assumptions!H$13</f>
        <v>228000</v>
      </c>
      <c r="AN213" s="29">
        <f>IFERROR(IF(C213="RelayElectromechanical",Assumptions!H$10,0),Assumptions!H$10)+IFERROR(IF(M213="RelayElectromechanical",Assumptions!H$10,0),Assumptions!H$10)</f>
        <v>120000</v>
      </c>
      <c r="AO213" s="30">
        <f>J213*Assumptions!$H$5</f>
        <v>152000</v>
      </c>
      <c r="AP213" s="30">
        <f>(AI213*5280*Assumptions!$H$6)+(AK213*5280*Assumptions!$H$7)+(AJ213*Assumptions!H$22)</f>
        <v>0</v>
      </c>
      <c r="AQ213" s="29">
        <f t="shared" si="14"/>
        <v>0</v>
      </c>
      <c r="AR213" s="29">
        <f>IF(AL213="Group 4: Requires multiple FLISR ties", Assumptions!$H$9,0)</f>
        <v>0</v>
      </c>
      <c r="AS213" s="36"/>
      <c r="AT213" s="36"/>
      <c r="AU213" s="30">
        <f t="shared" si="15"/>
        <v>500000</v>
      </c>
      <c r="AV213" s="31"/>
      <c r="AW213" s="32"/>
    </row>
    <row r="214" spans="1:49" x14ac:dyDescent="0.25">
      <c r="A214" s="4" t="s">
        <v>647</v>
      </c>
      <c r="B214" s="4">
        <v>13747</v>
      </c>
      <c r="C214" s="4" t="s">
        <v>857</v>
      </c>
      <c r="D214" s="4" t="s">
        <v>676</v>
      </c>
      <c r="E214" s="4">
        <v>629</v>
      </c>
      <c r="F214" s="4">
        <v>301</v>
      </c>
      <c r="G214" s="4">
        <f t="shared" si="12"/>
        <v>328</v>
      </c>
      <c r="H214" s="4">
        <v>2.4888000000000003</v>
      </c>
      <c r="I214" s="4">
        <f>3</f>
        <v>3</v>
      </c>
      <c r="J214" s="4">
        <f>CEILING(G214/Assumptions!$H$4,1)</f>
        <v>1</v>
      </c>
      <c r="K214" s="4" t="s">
        <v>647</v>
      </c>
      <c r="L214" s="4">
        <v>13748</v>
      </c>
      <c r="M214" s="4" t="s">
        <v>857</v>
      </c>
      <c r="N214" s="4" t="s">
        <v>677</v>
      </c>
      <c r="O214" s="4">
        <v>265</v>
      </c>
      <c r="P214" s="4" t="s">
        <v>496</v>
      </c>
      <c r="Q214" s="4">
        <v>2</v>
      </c>
      <c r="R214" s="4" t="s">
        <v>29</v>
      </c>
      <c r="S214" s="4" t="str">
        <f>IF(AL214="Group 3: Requires transformer upgrade",CONCATENATE(K214, " transformer upgrade"), IF(AND(AL214="Group 4: Requires multiple FLISR ties",U214&lt;=Assumptions!H$39),CONCATENATE(K214, " transformer upgrade"), "No transformer upgrade"))</f>
        <v>No transformer upgrade</v>
      </c>
      <c r="T214" s="4">
        <v>28</v>
      </c>
      <c r="U214" s="4">
        <v>9.9473194069357156</v>
      </c>
      <c r="V214" s="4">
        <v>0</v>
      </c>
      <c r="W214" s="4">
        <v>0</v>
      </c>
      <c r="X214" s="28">
        <v>0.78170777563888894</v>
      </c>
      <c r="Y214" s="4" t="s">
        <v>137</v>
      </c>
      <c r="Z214" s="4">
        <v>422.12219884500001</v>
      </c>
      <c r="AA214" s="28">
        <v>0.78170777563888894</v>
      </c>
      <c r="AB214" s="4" t="s">
        <v>137</v>
      </c>
      <c r="AC214" s="4">
        <f t="shared" si="13"/>
        <v>9.6510096593094676</v>
      </c>
      <c r="AD214" s="4">
        <v>422.12219884500001</v>
      </c>
      <c r="AE214" s="4">
        <v>540</v>
      </c>
      <c r="AF214" s="4">
        <v>0.78170777563888894</v>
      </c>
      <c r="AG214" s="4">
        <v>0</v>
      </c>
      <c r="AH214" s="4" t="s">
        <v>138</v>
      </c>
      <c r="AI214" s="4">
        <v>0</v>
      </c>
      <c r="AJ214" s="4">
        <f>IF(AI214&lt;&gt;0,COUNTIF(Capacitors!A:A,L214),0)</f>
        <v>0</v>
      </c>
      <c r="AK214" s="4">
        <v>0</v>
      </c>
      <c r="AL214" s="4" t="s">
        <v>856</v>
      </c>
      <c r="AM214" s="29">
        <f>Assumptions!H$11+Assumptions!H$12+Assumptions!H$13</f>
        <v>228000</v>
      </c>
      <c r="AN214" s="29">
        <f>IFERROR(IF(C214="RelayElectromechanical",Assumptions!H$10,0),Assumptions!H$10)+IFERROR(IF(M214="RelayElectromechanical",Assumptions!H$10,0),Assumptions!H$10)</f>
        <v>0</v>
      </c>
      <c r="AO214" s="30">
        <f>J214*Assumptions!$H$5</f>
        <v>76000</v>
      </c>
      <c r="AP214" s="30">
        <f>(AI214*5280*Assumptions!$H$6)+(AK214*5280*Assumptions!$H$7)+(AJ214*Assumptions!H$22)</f>
        <v>0</v>
      </c>
      <c r="AQ214" s="29">
        <f t="shared" si="14"/>
        <v>0</v>
      </c>
      <c r="AR214" s="29">
        <f>IF(AL214="Group 4: Requires multiple FLISR ties", Assumptions!$H$9,0)</f>
        <v>0</v>
      </c>
      <c r="AS214" s="36"/>
      <c r="AT214" s="36"/>
      <c r="AU214" s="30">
        <f t="shared" si="15"/>
        <v>304000</v>
      </c>
      <c r="AV214" s="31"/>
      <c r="AW214" s="32"/>
    </row>
    <row r="215" spans="1:49" x14ac:dyDescent="0.25">
      <c r="A215" s="4" t="s">
        <v>575</v>
      </c>
      <c r="B215" s="4">
        <v>13332</v>
      </c>
      <c r="C215" s="4" t="s">
        <v>857</v>
      </c>
      <c r="D215" s="4" t="s">
        <v>576</v>
      </c>
      <c r="E215" s="4">
        <v>1798</v>
      </c>
      <c r="F215" s="4">
        <v>306</v>
      </c>
      <c r="G215" s="4">
        <f t="shared" si="12"/>
        <v>1492</v>
      </c>
      <c r="H215" s="4">
        <v>4.7513999999999994</v>
      </c>
      <c r="I215" s="4">
        <f>3</f>
        <v>3</v>
      </c>
      <c r="J215" s="4">
        <f>CEILING(G215/Assumptions!$H$4,1)</f>
        <v>5</v>
      </c>
      <c r="K215" s="4" t="s">
        <v>577</v>
      </c>
      <c r="L215" s="4">
        <v>13749</v>
      </c>
      <c r="M215" s="4" t="s">
        <v>857</v>
      </c>
      <c r="N215" s="4" t="s">
        <v>578</v>
      </c>
      <c r="O215" s="4">
        <v>18</v>
      </c>
      <c r="P215" s="4" t="s">
        <v>496</v>
      </c>
      <c r="Q215" s="4">
        <v>1</v>
      </c>
      <c r="R215" s="4" t="s">
        <v>29</v>
      </c>
      <c r="S215" s="4" t="str">
        <f>IF(AL215="Group 3: Requires transformer upgrade",CONCATENATE(K215, " transformer upgrade"), IF(AND(AL215="Group 4: Requires multiple FLISR ties",U215&lt;=Assumptions!H$39),CONCATENATE(K215, " transformer upgrade"), "No transformer upgrade"))</f>
        <v>No transformer upgrade</v>
      </c>
      <c r="T215" s="4">
        <v>28</v>
      </c>
      <c r="U215" s="4">
        <v>21.433726106474083</v>
      </c>
      <c r="V215" s="4">
        <v>0</v>
      </c>
      <c r="W215" s="4">
        <v>0</v>
      </c>
      <c r="X215" s="28">
        <v>0.9698255555555555</v>
      </c>
      <c r="Y215" s="4" t="s">
        <v>137</v>
      </c>
      <c r="Z215" s="4">
        <v>523.70579999999995</v>
      </c>
      <c r="AA215" s="28">
        <v>0.96982557234851852</v>
      </c>
      <c r="AB215" s="4" t="s">
        <v>137</v>
      </c>
      <c r="AC215" s="4">
        <f t="shared" si="13"/>
        <v>11.97352291773116</v>
      </c>
      <c r="AD215" s="4">
        <v>523.70580906819998</v>
      </c>
      <c r="AE215" s="4">
        <v>540</v>
      </c>
      <c r="AF215" s="28">
        <v>0.96982557234851852</v>
      </c>
      <c r="AG215" s="4">
        <v>0</v>
      </c>
      <c r="AH215" s="4" t="s">
        <v>138</v>
      </c>
      <c r="AI215" s="4">
        <v>0</v>
      </c>
      <c r="AJ215" s="4">
        <f>IF(AI215&lt;&gt;0,COUNTIF(Capacitors!A:A,L215),0)</f>
        <v>0</v>
      </c>
      <c r="AK215" s="4">
        <v>0</v>
      </c>
      <c r="AL215" s="4" t="s">
        <v>139</v>
      </c>
      <c r="AM215" s="29">
        <f>Assumptions!H$11+Assumptions!H$12+Assumptions!H$13</f>
        <v>228000</v>
      </c>
      <c r="AN215" s="29">
        <f>IFERROR(IF(C215="RelayElectromechanical",Assumptions!H$10,0),Assumptions!H$10)+IFERROR(IF(M215="RelayElectromechanical",Assumptions!H$10,0),Assumptions!H$10)</f>
        <v>0</v>
      </c>
      <c r="AO215" s="30">
        <f>J215*Assumptions!$H$5</f>
        <v>380000</v>
      </c>
      <c r="AP215" s="30">
        <f>(AI215*5280*Assumptions!$H$6)+(AK215*5280*Assumptions!$H$7)+(AJ215*Assumptions!H$22)</f>
        <v>0</v>
      </c>
      <c r="AQ215" s="29">
        <f t="shared" si="14"/>
        <v>0</v>
      </c>
      <c r="AR215" s="29">
        <f>IF(AL215="Group 4: Requires multiple FLISR ties", Assumptions!$H$9,0)</f>
        <v>445660.98560000001</v>
      </c>
      <c r="AS215" s="36"/>
      <c r="AT215" s="36"/>
      <c r="AU215" s="30">
        <f t="shared" si="15"/>
        <v>1053660.9856</v>
      </c>
      <c r="AV215" s="31"/>
      <c r="AW215" s="32"/>
    </row>
    <row r="216" spans="1:49" x14ac:dyDescent="0.25">
      <c r="A216" s="4" t="s">
        <v>685</v>
      </c>
      <c r="B216" s="4">
        <v>13610</v>
      </c>
      <c r="C216" s="4" t="s">
        <v>858</v>
      </c>
      <c r="D216" s="4" t="s">
        <v>686</v>
      </c>
      <c r="E216" s="4">
        <v>1370</v>
      </c>
      <c r="F216" s="4">
        <v>344</v>
      </c>
      <c r="G216" s="4">
        <f t="shared" si="12"/>
        <v>1026</v>
      </c>
      <c r="H216" s="4">
        <v>4.2051000000000007</v>
      </c>
      <c r="I216" s="4">
        <f>3</f>
        <v>3</v>
      </c>
      <c r="J216" s="4">
        <f>CEILING(G216/Assumptions!$H$4,1)</f>
        <v>3</v>
      </c>
      <c r="K216" s="4" t="s">
        <v>599</v>
      </c>
      <c r="L216" s="4">
        <v>13753</v>
      </c>
      <c r="M216" s="4" t="s">
        <v>857</v>
      </c>
      <c r="N216" s="4" t="s">
        <v>687</v>
      </c>
      <c r="O216" s="4">
        <v>74</v>
      </c>
      <c r="P216" s="4" t="s">
        <v>496</v>
      </c>
      <c r="Q216" s="4">
        <v>1</v>
      </c>
      <c r="R216" s="4" t="s">
        <v>29</v>
      </c>
      <c r="S216" s="4" t="str">
        <f>IF(AL216="Group 3: Requires transformer upgrade",CONCATENATE(K216, " transformer upgrade"), IF(AND(AL216="Group 4: Requires multiple FLISR ties",U216&lt;=Assumptions!H$39),CONCATENATE(K216, " transformer upgrade"), "No transformer upgrade"))</f>
        <v>No transformer upgrade</v>
      </c>
      <c r="T216" s="4">
        <v>28</v>
      </c>
      <c r="U216" s="4">
        <v>10.08449783089517</v>
      </c>
      <c r="V216" s="4">
        <v>0</v>
      </c>
      <c r="W216" s="4">
        <v>0</v>
      </c>
      <c r="X216" s="28">
        <v>0.76643333333333341</v>
      </c>
      <c r="Y216" s="4" t="s">
        <v>137</v>
      </c>
      <c r="Z216" s="4">
        <v>413.87400000000002</v>
      </c>
      <c r="AA216" s="28">
        <v>0.76643334723018519</v>
      </c>
      <c r="AB216" s="4" t="s">
        <v>137</v>
      </c>
      <c r="AC216" s="4">
        <f t="shared" si="13"/>
        <v>9.4624306778705929</v>
      </c>
      <c r="AD216" s="4">
        <v>413.87400750429998</v>
      </c>
      <c r="AE216" s="4">
        <v>540</v>
      </c>
      <c r="AF216" s="4">
        <v>0.76643334723018519</v>
      </c>
      <c r="AG216" s="4">
        <v>0</v>
      </c>
      <c r="AH216" s="4" t="s">
        <v>138</v>
      </c>
      <c r="AI216" s="4">
        <v>0</v>
      </c>
      <c r="AJ216" s="4">
        <f>IF(AI216&lt;&gt;0,COUNTIF(Capacitors!A:A,L216),0)</f>
        <v>0</v>
      </c>
      <c r="AK216" s="4">
        <v>0</v>
      </c>
      <c r="AL216" s="4" t="s">
        <v>856</v>
      </c>
      <c r="AM216" s="29">
        <f>Assumptions!H$11+Assumptions!H$12+Assumptions!H$13</f>
        <v>228000</v>
      </c>
      <c r="AN216" s="29">
        <f>IFERROR(IF(C216="RelayElectromechanical",Assumptions!H$10,0),Assumptions!H$10)+IFERROR(IF(M216="RelayElectromechanical",Assumptions!H$10,0),Assumptions!H$10)</f>
        <v>120000</v>
      </c>
      <c r="AO216" s="30">
        <f>J216*Assumptions!$H$5</f>
        <v>228000</v>
      </c>
      <c r="AP216" s="30">
        <f>(AI216*5280*Assumptions!$H$6)+(AK216*5280*Assumptions!$H$7)+(AJ216*Assumptions!H$22)</f>
        <v>0</v>
      </c>
      <c r="AQ216" s="29">
        <f t="shared" si="14"/>
        <v>0</v>
      </c>
      <c r="AR216" s="29">
        <f>IF(AL216="Group 4: Requires multiple FLISR ties", Assumptions!$H$9,0)</f>
        <v>0</v>
      </c>
      <c r="AS216" s="36"/>
      <c r="AT216" s="36"/>
      <c r="AU216" s="30">
        <f t="shared" si="15"/>
        <v>576000</v>
      </c>
      <c r="AV216" s="31"/>
      <c r="AW216" s="32"/>
    </row>
    <row r="217" spans="1:49" x14ac:dyDescent="0.25">
      <c r="A217" s="4" t="s">
        <v>653</v>
      </c>
      <c r="B217" s="4">
        <v>13201</v>
      </c>
      <c r="C217" s="4" t="s">
        <v>858</v>
      </c>
      <c r="D217" s="4" t="s">
        <v>654</v>
      </c>
      <c r="E217" s="4">
        <v>988</v>
      </c>
      <c r="F217" s="4">
        <v>406</v>
      </c>
      <c r="G217" s="4">
        <f t="shared" si="12"/>
        <v>582</v>
      </c>
      <c r="H217" s="4">
        <v>4.3603999999999994</v>
      </c>
      <c r="I217" s="4">
        <f>3</f>
        <v>3</v>
      </c>
      <c r="J217" s="4">
        <f>CEILING(G217/Assumptions!$H$4,1)</f>
        <v>2</v>
      </c>
      <c r="K217" s="4" t="s">
        <v>655</v>
      </c>
      <c r="L217" s="4">
        <v>13762</v>
      </c>
      <c r="M217" s="4" t="s">
        <v>857</v>
      </c>
      <c r="N217" s="4" t="s">
        <v>656</v>
      </c>
      <c r="O217" s="4">
        <v>204</v>
      </c>
      <c r="P217" s="4" t="s">
        <v>496</v>
      </c>
      <c r="Q217" s="4">
        <v>1</v>
      </c>
      <c r="R217" s="4" t="s">
        <v>29</v>
      </c>
      <c r="S217" s="4" t="str">
        <f>IF(AL217="Group 3: Requires transformer upgrade",CONCATENATE(K217, " transformer upgrade"), IF(AND(AL217="Group 4: Requires multiple FLISR ties",U217&lt;=Assumptions!H$39),CONCATENATE(K217, " transformer upgrade"), "No transformer upgrade"))</f>
        <v>No transformer upgrade</v>
      </c>
      <c r="T217" s="4">
        <v>28</v>
      </c>
      <c r="U217" s="4">
        <v>13.799800759039393</v>
      </c>
      <c r="V217" s="4">
        <v>0</v>
      </c>
      <c r="W217" s="4">
        <v>0</v>
      </c>
      <c r="X217" s="28">
        <v>0.83398611111111109</v>
      </c>
      <c r="Y217" s="4" t="s">
        <v>137</v>
      </c>
      <c r="Z217" s="4">
        <v>450.35250000000002</v>
      </c>
      <c r="AA217" s="28">
        <v>0.83398604861777781</v>
      </c>
      <c r="AB217" s="4" t="s">
        <v>137</v>
      </c>
      <c r="AC217" s="4">
        <f t="shared" si="13"/>
        <v>10.29644025782042</v>
      </c>
      <c r="AD217" s="4">
        <v>450.35246625360003</v>
      </c>
      <c r="AE217" s="4">
        <v>540</v>
      </c>
      <c r="AF217" s="4">
        <v>0.83398604861777781</v>
      </c>
      <c r="AG217" s="4">
        <v>0</v>
      </c>
      <c r="AH217" s="4" t="s">
        <v>138</v>
      </c>
      <c r="AI217" s="4">
        <v>0</v>
      </c>
      <c r="AJ217" s="4">
        <f>IF(AI217&lt;&gt;0,COUNTIF(Capacitors!A:A,L217),0)</f>
        <v>0</v>
      </c>
      <c r="AK217" s="4">
        <v>0</v>
      </c>
      <c r="AL217" s="4" t="s">
        <v>856</v>
      </c>
      <c r="AM217" s="29">
        <f>Assumptions!H$11+Assumptions!H$12+Assumptions!H$13</f>
        <v>228000</v>
      </c>
      <c r="AN217" s="29">
        <f>IFERROR(IF(C217="RelayElectromechanical",Assumptions!H$10,0),Assumptions!H$10)+IFERROR(IF(M217="RelayElectromechanical",Assumptions!H$10,0),Assumptions!H$10)</f>
        <v>120000</v>
      </c>
      <c r="AO217" s="30">
        <f>J217*Assumptions!$H$5</f>
        <v>152000</v>
      </c>
      <c r="AP217" s="30">
        <f>(AI217*5280*Assumptions!$H$6)+(AK217*5280*Assumptions!$H$7)+(AJ217*Assumptions!H$22)</f>
        <v>0</v>
      </c>
      <c r="AQ217" s="29">
        <f t="shared" si="14"/>
        <v>0</v>
      </c>
      <c r="AR217" s="29">
        <f>IF(AL217="Group 4: Requires multiple FLISR ties", Assumptions!$H$9,0)</f>
        <v>0</v>
      </c>
      <c r="AS217" s="36"/>
      <c r="AT217" s="36"/>
      <c r="AU217" s="30">
        <f t="shared" si="15"/>
        <v>500000</v>
      </c>
      <c r="AV217" s="31"/>
      <c r="AW217" s="32"/>
    </row>
    <row r="218" spans="1:49" x14ac:dyDescent="0.25">
      <c r="A218" s="4" t="s">
        <v>479</v>
      </c>
      <c r="B218" s="4">
        <v>13695</v>
      </c>
      <c r="C218" s="4" t="s">
        <v>857</v>
      </c>
      <c r="D218" s="4" t="s">
        <v>480</v>
      </c>
      <c r="E218" s="4">
        <v>1728</v>
      </c>
      <c r="F218" s="4">
        <v>469</v>
      </c>
      <c r="G218" s="4">
        <f t="shared" si="12"/>
        <v>1259</v>
      </c>
      <c r="H218" s="4">
        <v>5.9191000000000003</v>
      </c>
      <c r="I218" s="4">
        <f>3</f>
        <v>3</v>
      </c>
      <c r="J218" s="4">
        <f>CEILING(G218/Assumptions!$H$4,1)</f>
        <v>4</v>
      </c>
      <c r="K218" s="4" t="s">
        <v>439</v>
      </c>
      <c r="L218" s="4">
        <v>13772</v>
      </c>
      <c r="M218" s="4" t="s">
        <v>858</v>
      </c>
      <c r="N218" s="4" t="s">
        <v>481</v>
      </c>
      <c r="O218" s="4">
        <v>176</v>
      </c>
      <c r="P218" s="4" t="s">
        <v>421</v>
      </c>
      <c r="Q218" s="4">
        <v>2</v>
      </c>
      <c r="R218" s="4" t="s">
        <v>29</v>
      </c>
      <c r="S218" s="4" t="str">
        <f>IF(AL218="Group 3: Requires transformer upgrade",CONCATENATE(K218, " transformer upgrade"), IF(AND(AL218="Group 4: Requires multiple FLISR ties",U218&lt;=Assumptions!H$39),CONCATENATE(K218, " transformer upgrade"), "No transformer upgrade"))</f>
        <v>No transformer upgrade</v>
      </c>
      <c r="T218" s="4">
        <v>28</v>
      </c>
      <c r="U218" s="4">
        <v>7.6038546642950244</v>
      </c>
      <c r="V218" s="4">
        <v>0</v>
      </c>
      <c r="W218" s="4">
        <v>0</v>
      </c>
      <c r="X218" s="28">
        <v>0.82282676053555548</v>
      </c>
      <c r="Y218" s="4" t="s">
        <v>137</v>
      </c>
      <c r="Z218" s="4">
        <v>444.32645068919999</v>
      </c>
      <c r="AA218" s="28">
        <v>0.82282650831222226</v>
      </c>
      <c r="AB218" s="4" t="s">
        <v>137</v>
      </c>
      <c r="AC218" s="4">
        <f t="shared" si="13"/>
        <v>10.15866392420989</v>
      </c>
      <c r="AD218" s="4">
        <v>444.32631448860002</v>
      </c>
      <c r="AE218" s="4">
        <v>540</v>
      </c>
      <c r="AF218" s="4">
        <v>0.82282650831222226</v>
      </c>
      <c r="AG218" s="4">
        <v>0</v>
      </c>
      <c r="AH218" s="4" t="s">
        <v>138</v>
      </c>
      <c r="AI218" s="4">
        <v>0</v>
      </c>
      <c r="AJ218" s="4">
        <f>IF(AI218&lt;&gt;0,COUNTIF(Capacitors!A:A,L218),0)</f>
        <v>0</v>
      </c>
      <c r="AK218" s="4">
        <v>0</v>
      </c>
      <c r="AL218" s="4" t="s">
        <v>856</v>
      </c>
      <c r="AM218" s="29">
        <f>Assumptions!H$11+Assumptions!H$12+Assumptions!H$13</f>
        <v>228000</v>
      </c>
      <c r="AN218" s="29">
        <f>IFERROR(IF(C218="RelayElectromechanical",Assumptions!H$10,0),Assumptions!H$10)+IFERROR(IF(M218="RelayElectromechanical",Assumptions!H$10,0),Assumptions!H$10)</f>
        <v>120000</v>
      </c>
      <c r="AO218" s="30">
        <f>J218*Assumptions!$H$5</f>
        <v>304000</v>
      </c>
      <c r="AP218" s="30">
        <f>(AI218*5280*Assumptions!$H$6)+(AK218*5280*Assumptions!$H$7)+(AJ218*Assumptions!H$22)</f>
        <v>0</v>
      </c>
      <c r="AQ218" s="29">
        <f t="shared" si="14"/>
        <v>0</v>
      </c>
      <c r="AR218" s="29">
        <f>IF(AL218="Group 4: Requires multiple FLISR ties", Assumptions!$H$9,0)</f>
        <v>0</v>
      </c>
      <c r="AS218" s="36"/>
      <c r="AT218" s="36"/>
      <c r="AU218" s="30">
        <f t="shared" si="15"/>
        <v>652000</v>
      </c>
      <c r="AV218" s="31"/>
      <c r="AW218" s="32"/>
    </row>
    <row r="219" spans="1:49" x14ac:dyDescent="0.25">
      <c r="A219" s="4" t="s">
        <v>437</v>
      </c>
      <c r="B219" s="4">
        <v>13299</v>
      </c>
      <c r="C219" s="4" t="s">
        <v>857</v>
      </c>
      <c r="D219" s="4" t="s">
        <v>438</v>
      </c>
      <c r="E219" s="4">
        <v>1810</v>
      </c>
      <c r="F219" s="4">
        <v>390</v>
      </c>
      <c r="G219" s="4">
        <f t="shared" si="12"/>
        <v>1420</v>
      </c>
      <c r="H219" s="4">
        <v>7.3176999999999994</v>
      </c>
      <c r="I219" s="4">
        <f>3</f>
        <v>3</v>
      </c>
      <c r="J219" s="4">
        <f>CEILING(G219/Assumptions!$H$4,1)</f>
        <v>5</v>
      </c>
      <c r="K219" s="4" t="s">
        <v>439</v>
      </c>
      <c r="L219" s="4">
        <v>13772</v>
      </c>
      <c r="M219" s="4" t="s">
        <v>858</v>
      </c>
      <c r="N219" s="4" t="s">
        <v>440</v>
      </c>
      <c r="O219" s="4">
        <v>215</v>
      </c>
      <c r="P219" s="4" t="s">
        <v>421</v>
      </c>
      <c r="Q219" s="4">
        <v>1</v>
      </c>
      <c r="R219" s="4" t="s">
        <v>29</v>
      </c>
      <c r="S219" s="4" t="str">
        <f>IF(AL219="Group 3: Requires transformer upgrade",CONCATENATE(K219, " transformer upgrade"), IF(AND(AL219="Group 4: Requires multiple FLISR ties",U219&lt;=Assumptions!H$39),CONCATENATE(K219, " transformer upgrade"), "No transformer upgrade"))</f>
        <v>No transformer upgrade</v>
      </c>
      <c r="T219" s="4">
        <v>28</v>
      </c>
      <c r="U219" s="4">
        <v>7.6038546642950244</v>
      </c>
      <c r="V219" s="4">
        <v>0</v>
      </c>
      <c r="W219" s="4">
        <v>0</v>
      </c>
      <c r="X219" s="28">
        <v>2.0712112048739395</v>
      </c>
      <c r="Y219" s="4" t="s">
        <v>141</v>
      </c>
      <c r="Z219" s="4">
        <v>341.74984880419998</v>
      </c>
      <c r="AA219" s="28">
        <v>0.93516069742981489</v>
      </c>
      <c r="AB219" s="4" t="s">
        <v>137</v>
      </c>
      <c r="AC219" s="4">
        <f t="shared" si="13"/>
        <v>11.545548356002213</v>
      </c>
      <c r="AD219" s="4">
        <v>504.98677661210002</v>
      </c>
      <c r="AE219" s="4">
        <v>540</v>
      </c>
      <c r="AF219" s="28">
        <v>0.93516069742981489</v>
      </c>
      <c r="AG219" s="4">
        <v>0.48428030303030301</v>
      </c>
      <c r="AH219" s="4" t="s">
        <v>138</v>
      </c>
      <c r="AI219" s="4">
        <v>0</v>
      </c>
      <c r="AJ219" s="4">
        <f>IF(AI219&lt;&gt;0,COUNTIF(Capacitors!A:A,L219),0)</f>
        <v>0</v>
      </c>
      <c r="AK219" s="4">
        <v>0.48428030303030301</v>
      </c>
      <c r="AL219" s="4" t="s">
        <v>139</v>
      </c>
      <c r="AM219" s="29">
        <f>Assumptions!H$11+Assumptions!H$12+Assumptions!H$13</f>
        <v>228000</v>
      </c>
      <c r="AN219" s="29">
        <f>IFERROR(IF(C219="RelayElectromechanical",Assumptions!H$10,0),Assumptions!H$10)+IFERROR(IF(M219="RelayElectromechanical",Assumptions!H$10,0),Assumptions!H$10)</f>
        <v>120000</v>
      </c>
      <c r="AO219" s="30">
        <f>J219*Assumptions!$H$5</f>
        <v>380000</v>
      </c>
      <c r="AP219" s="30">
        <f>(AI219*5280*Assumptions!$H$6)+(AK219*5280*Assumptions!$H$7)+(AJ219*Assumptions!H$22)</f>
        <v>156308.24772727271</v>
      </c>
      <c r="AQ219" s="29">
        <f t="shared" si="14"/>
        <v>0</v>
      </c>
      <c r="AR219" s="29">
        <f>IF(AL219="Group 4: Requires multiple FLISR ties", Assumptions!$H$9,0)</f>
        <v>445660.98560000001</v>
      </c>
      <c r="AS219" s="36"/>
      <c r="AT219" s="36"/>
      <c r="AU219" s="30">
        <f t="shared" si="15"/>
        <v>1329969.2333272728</v>
      </c>
      <c r="AV219" s="31"/>
      <c r="AW219" s="32"/>
    </row>
    <row r="220" spans="1:49" x14ac:dyDescent="0.25">
      <c r="A220" s="4" t="s">
        <v>362</v>
      </c>
      <c r="B220" s="4">
        <v>13780</v>
      </c>
      <c r="C220" s="4" t="s">
        <v>858</v>
      </c>
      <c r="D220" s="4" t="s">
        <v>363</v>
      </c>
      <c r="E220" s="4">
        <v>1518</v>
      </c>
      <c r="F220" s="4">
        <v>227</v>
      </c>
      <c r="G220" s="4">
        <f t="shared" si="12"/>
        <v>1291</v>
      </c>
      <c r="H220" s="4">
        <v>6.3536999999999999</v>
      </c>
      <c r="I220" s="4">
        <f>3</f>
        <v>3</v>
      </c>
      <c r="J220" s="4">
        <f>CEILING(G220/Assumptions!$H$4,1)</f>
        <v>4</v>
      </c>
      <c r="K220" s="4" t="s">
        <v>362</v>
      </c>
      <c r="L220" s="4">
        <v>13777</v>
      </c>
      <c r="M220" s="4" t="s">
        <v>858</v>
      </c>
      <c r="N220" s="4" t="s">
        <v>364</v>
      </c>
      <c r="O220" s="4">
        <v>219</v>
      </c>
      <c r="P220" s="4" t="s">
        <v>357</v>
      </c>
      <c r="Q220" s="4">
        <v>1</v>
      </c>
      <c r="R220" s="4" t="s">
        <v>791</v>
      </c>
      <c r="S220" s="4" t="str">
        <f>IF(AL220="Group 3: Requires transformer upgrade",CONCATENATE(K220, " transformer upgrade"), IF(AND(AL220="Group 4: Requires multiple FLISR ties",U220&lt;=Assumptions!H$39),CONCATENATE(K220, " transformer upgrade"), "No transformer upgrade"))</f>
        <v>No transformer upgrade</v>
      </c>
      <c r="T220" s="4">
        <v>28</v>
      </c>
      <c r="U220" s="4">
        <v>5.8959832859998045</v>
      </c>
      <c r="V220" s="4">
        <v>0</v>
      </c>
      <c r="W220" s="4">
        <v>0</v>
      </c>
      <c r="X220" s="28">
        <v>1.3018222388075924</v>
      </c>
      <c r="Y220" s="4" t="s">
        <v>137</v>
      </c>
      <c r="Z220" s="4">
        <v>702.98400895609996</v>
      </c>
      <c r="AA220" s="28">
        <v>1.3006546061609259</v>
      </c>
      <c r="AB220" s="4" t="s">
        <v>137</v>
      </c>
      <c r="AC220" s="4">
        <f t="shared" si="13"/>
        <v>16.057957408988539</v>
      </c>
      <c r="AD220" s="4">
        <v>702.35348732689999</v>
      </c>
      <c r="AE220" s="4">
        <v>540</v>
      </c>
      <c r="AF220" s="28">
        <v>1.3006546061609259</v>
      </c>
      <c r="AG220" s="4">
        <v>0.70681818181818179</v>
      </c>
      <c r="AH220" s="4" t="s">
        <v>138</v>
      </c>
      <c r="AI220" s="4">
        <v>8.5606060606060602E-2</v>
      </c>
      <c r="AJ220" s="4">
        <f>IF(AI220&lt;&gt;0,COUNTIF(Capacitors!A:A,L220),0)</f>
        <v>0</v>
      </c>
      <c r="AK220" s="4">
        <v>0.62121212121212122</v>
      </c>
      <c r="AL220" s="4" t="s">
        <v>139</v>
      </c>
      <c r="AM220" s="29">
        <f>Assumptions!H$11+Assumptions!H$12+Assumptions!H$13</f>
        <v>228000</v>
      </c>
      <c r="AN220" s="29">
        <f>IFERROR(IF(C220="RelayElectromechanical",Assumptions!H$10,0),Assumptions!H$10)+IFERROR(IF(M220="RelayElectromechanical",Assumptions!H$10,0),Assumptions!H$10)</f>
        <v>240000</v>
      </c>
      <c r="AO220" s="30">
        <f>J220*Assumptions!$H$5</f>
        <v>304000</v>
      </c>
      <c r="AP220" s="30">
        <f>(AI220*5280*Assumptions!$H$6)+(AK220*5280*Assumptions!$H$7)+(AJ220*Assumptions!H$22)</f>
        <v>224857.3130909091</v>
      </c>
      <c r="AQ220" s="29">
        <f t="shared" si="14"/>
        <v>0</v>
      </c>
      <c r="AR220" s="29">
        <f>IF(AL220="Group 4: Requires multiple FLISR ties", Assumptions!$H$9,0)</f>
        <v>445660.98560000001</v>
      </c>
      <c r="AS220" s="36"/>
      <c r="AT220" s="36"/>
      <c r="AU220" s="30">
        <f t="shared" si="15"/>
        <v>1442518.2986909091</v>
      </c>
      <c r="AV220" s="31"/>
      <c r="AW220" s="32"/>
    </row>
    <row r="221" spans="1:49" x14ac:dyDescent="0.25">
      <c r="A221" s="4" t="s">
        <v>198</v>
      </c>
      <c r="B221" s="4">
        <v>13579</v>
      </c>
      <c r="C221" s="4" t="s">
        <v>858</v>
      </c>
      <c r="D221" s="4" t="s">
        <v>241</v>
      </c>
      <c r="E221" s="4">
        <v>1687</v>
      </c>
      <c r="F221" s="4">
        <v>235</v>
      </c>
      <c r="G221" s="4">
        <f t="shared" si="12"/>
        <v>1452</v>
      </c>
      <c r="H221" s="4">
        <v>6.3698000000000006</v>
      </c>
      <c r="I221" s="4">
        <f>3</f>
        <v>3</v>
      </c>
      <c r="J221" s="4">
        <f>CEILING(G221/Assumptions!$H$4,1)</f>
        <v>5</v>
      </c>
      <c r="K221" s="4" t="s">
        <v>178</v>
      </c>
      <c r="L221" s="4">
        <v>13795</v>
      </c>
      <c r="M221" s="4" t="s">
        <v>857</v>
      </c>
      <c r="N221" s="4" t="s">
        <v>242</v>
      </c>
      <c r="O221" s="4">
        <v>152</v>
      </c>
      <c r="P221" s="4" t="s">
        <v>177</v>
      </c>
      <c r="Q221" s="4">
        <v>3</v>
      </c>
      <c r="R221" s="4" t="s">
        <v>791</v>
      </c>
      <c r="S221" s="4" t="str">
        <f>IF(AL221="Group 3: Requires transformer upgrade",CONCATENATE(K221, " transformer upgrade"), IF(AND(AL221="Group 4: Requires multiple FLISR ties",U221&lt;=Assumptions!H$39),CONCATENATE(K221, " transformer upgrade"), "No transformer upgrade"))</f>
        <v>No transformer upgrade</v>
      </c>
      <c r="T221" s="4">
        <v>28</v>
      </c>
      <c r="U221" s="4">
        <v>4.2864231115421987</v>
      </c>
      <c r="V221" s="4">
        <v>0</v>
      </c>
      <c r="W221" s="4">
        <v>0</v>
      </c>
      <c r="X221" s="28">
        <v>1.2188780968868518</v>
      </c>
      <c r="Y221" s="4" t="s">
        <v>137</v>
      </c>
      <c r="Z221" s="4">
        <v>658.19417231889997</v>
      </c>
      <c r="AA221" s="28">
        <v>1.2188646492592594</v>
      </c>
      <c r="AB221" s="4" t="s">
        <v>137</v>
      </c>
      <c r="AC221" s="4">
        <f t="shared" si="13"/>
        <v>15.048173844475125</v>
      </c>
      <c r="AD221" s="4">
        <v>658.18691060000003</v>
      </c>
      <c r="AE221" s="4">
        <v>540</v>
      </c>
      <c r="AF221" s="28">
        <v>1.2188646492592594</v>
      </c>
      <c r="AG221" s="4">
        <v>6.628787878787879E-3</v>
      </c>
      <c r="AH221" s="4" t="s">
        <v>138</v>
      </c>
      <c r="AI221" s="4">
        <v>6.628787878787879E-3</v>
      </c>
      <c r="AJ221" s="4">
        <f>IF(AI221&lt;&gt;0,COUNTIF(Capacitors!A:A,L221),0)</f>
        <v>0</v>
      </c>
      <c r="AK221" s="4">
        <v>0</v>
      </c>
      <c r="AL221" s="4" t="s">
        <v>139</v>
      </c>
      <c r="AM221" s="29">
        <f>Assumptions!H$11+Assumptions!H$12+Assumptions!H$13</f>
        <v>228000</v>
      </c>
      <c r="AN221" s="29">
        <f>IFERROR(IF(C221="RelayElectromechanical",Assumptions!H$10,0),Assumptions!H$10)+IFERROR(IF(M221="RelayElectromechanical",Assumptions!H$10,0),Assumptions!H$10)</f>
        <v>120000</v>
      </c>
      <c r="AO221" s="30">
        <f>J221*Assumptions!$H$5</f>
        <v>380000</v>
      </c>
      <c r="AP221" s="30">
        <f>(AI221*5280*Assumptions!$H$6)+(AK221*5280*Assumptions!$H$7)+(AJ221*Assumptions!H$22)</f>
        <v>1885.6949999999999</v>
      </c>
      <c r="AQ221" s="29">
        <f t="shared" si="14"/>
        <v>0</v>
      </c>
      <c r="AR221" s="29">
        <f>IF(AL221="Group 4: Requires multiple FLISR ties", Assumptions!$H$9,0)</f>
        <v>445660.98560000001</v>
      </c>
      <c r="AS221" s="36"/>
      <c r="AT221" s="36"/>
      <c r="AU221" s="30">
        <f t="shared" si="15"/>
        <v>1175546.6806000001</v>
      </c>
      <c r="AV221" s="31"/>
      <c r="AW221" s="32"/>
    </row>
    <row r="222" spans="1:49" x14ac:dyDescent="0.25">
      <c r="A222" s="4" t="s">
        <v>258</v>
      </c>
      <c r="B222" s="4">
        <v>13687</v>
      </c>
      <c r="C222" s="4" t="s">
        <v>858</v>
      </c>
      <c r="D222" s="4" t="s">
        <v>259</v>
      </c>
      <c r="E222" s="4">
        <v>1739</v>
      </c>
      <c r="F222" s="4">
        <v>389</v>
      </c>
      <c r="G222" s="4">
        <f t="shared" si="12"/>
        <v>1350</v>
      </c>
      <c r="H222" s="4">
        <v>6.1079999999999997</v>
      </c>
      <c r="I222" s="4">
        <f>3</f>
        <v>3</v>
      </c>
      <c r="J222" s="4">
        <f>CEILING(G222/Assumptions!$H$4,1)</f>
        <v>4</v>
      </c>
      <c r="K222" s="4" t="s">
        <v>178</v>
      </c>
      <c r="L222" s="4">
        <v>13796</v>
      </c>
      <c r="M222" s="4" t="s">
        <v>857</v>
      </c>
      <c r="N222" s="4" t="s">
        <v>260</v>
      </c>
      <c r="O222" s="4">
        <v>189</v>
      </c>
      <c r="P222" s="4" t="s">
        <v>177</v>
      </c>
      <c r="Q222" s="4">
        <v>5</v>
      </c>
      <c r="R222" s="4" t="s">
        <v>791</v>
      </c>
      <c r="S222" s="4" t="str">
        <f>IF(AL222="Group 3: Requires transformer upgrade",CONCATENATE(K222, " transformer upgrade"), IF(AND(AL222="Group 4: Requires multiple FLISR ties",U222&lt;=Assumptions!H$39),CONCATENATE(K222, " transformer upgrade"), "No transformer upgrade"))</f>
        <v>No transformer upgrade</v>
      </c>
      <c r="T222" s="4">
        <v>28</v>
      </c>
      <c r="U222" s="4">
        <v>4.2864231115421987</v>
      </c>
      <c r="V222" s="4">
        <v>0</v>
      </c>
      <c r="W222" s="4">
        <v>0</v>
      </c>
      <c r="X222" s="28">
        <v>1.0115205508798149</v>
      </c>
      <c r="Y222" s="4" t="s">
        <v>137</v>
      </c>
      <c r="Z222" s="4">
        <v>546.22109747510001</v>
      </c>
      <c r="AA222" s="28">
        <v>1.0415566122025925</v>
      </c>
      <c r="AB222" s="4" t="s">
        <v>137</v>
      </c>
      <c r="AC222" s="4">
        <f t="shared" si="13"/>
        <v>12.859118507385086</v>
      </c>
      <c r="AD222" s="4">
        <v>562.44057058939995</v>
      </c>
      <c r="AE222" s="4">
        <v>540</v>
      </c>
      <c r="AF222" s="28">
        <v>1.0415566122025925</v>
      </c>
      <c r="AG222" s="4">
        <v>0</v>
      </c>
      <c r="AH222" s="4" t="s">
        <v>138</v>
      </c>
      <c r="AI222" s="4">
        <v>0</v>
      </c>
      <c r="AJ222" s="4">
        <f>IF(AI222&lt;&gt;0,COUNTIF(Capacitors!A:A,L222),0)</f>
        <v>0</v>
      </c>
      <c r="AK222" s="4">
        <v>0</v>
      </c>
      <c r="AL222" s="4" t="s">
        <v>139</v>
      </c>
      <c r="AM222" s="29">
        <f>Assumptions!H$11+Assumptions!H$12+Assumptions!H$13</f>
        <v>228000</v>
      </c>
      <c r="AN222" s="29">
        <f>IFERROR(IF(C222="RelayElectromechanical",Assumptions!H$10,0),Assumptions!H$10)+IFERROR(IF(M222="RelayElectromechanical",Assumptions!H$10,0),Assumptions!H$10)</f>
        <v>120000</v>
      </c>
      <c r="AO222" s="30">
        <f>J222*Assumptions!$H$5</f>
        <v>304000</v>
      </c>
      <c r="AP222" s="30">
        <f>(AI222*5280*Assumptions!$H$6)+(AK222*5280*Assumptions!$H$7)+(AJ222*Assumptions!H$22)</f>
        <v>0</v>
      </c>
      <c r="AQ222" s="29">
        <f t="shared" si="14"/>
        <v>0</v>
      </c>
      <c r="AR222" s="29">
        <f>IF(AL222="Group 4: Requires multiple FLISR ties", Assumptions!$H$9,0)</f>
        <v>445660.98560000001</v>
      </c>
      <c r="AS222" s="36"/>
      <c r="AT222" s="36"/>
      <c r="AU222" s="30">
        <f t="shared" si="15"/>
        <v>1097660.9856</v>
      </c>
      <c r="AV222" s="31"/>
      <c r="AW222" s="32"/>
    </row>
    <row r="223" spans="1:49" x14ac:dyDescent="0.25">
      <c r="A223" s="4" t="s">
        <v>180</v>
      </c>
      <c r="B223" s="4">
        <v>13799</v>
      </c>
      <c r="C223" s="4" t="s">
        <v>857</v>
      </c>
      <c r="D223" s="4" t="s">
        <v>210</v>
      </c>
      <c r="E223" s="4">
        <v>1911</v>
      </c>
      <c r="F223" s="4">
        <v>307</v>
      </c>
      <c r="G223" s="4">
        <f t="shared" si="12"/>
        <v>1604</v>
      </c>
      <c r="H223" s="4">
        <v>5.7706</v>
      </c>
      <c r="I223" s="4">
        <f>3</f>
        <v>3</v>
      </c>
      <c r="J223" s="4">
        <f>CEILING(G223/Assumptions!$H$4,1)</f>
        <v>5</v>
      </c>
      <c r="K223" s="4" t="s">
        <v>178</v>
      </c>
      <c r="L223" s="4">
        <v>13796</v>
      </c>
      <c r="M223" s="4" t="s">
        <v>857</v>
      </c>
      <c r="N223" s="4" t="s">
        <v>181</v>
      </c>
      <c r="O223" s="4">
        <v>96</v>
      </c>
      <c r="P223" s="4" t="s">
        <v>177</v>
      </c>
      <c r="Q223" s="4">
        <v>4</v>
      </c>
      <c r="R223" s="4" t="s">
        <v>791</v>
      </c>
      <c r="S223" s="4" t="str">
        <f>IF(AL223="Group 3: Requires transformer upgrade",CONCATENATE(K223, " transformer upgrade"), IF(AND(AL223="Group 4: Requires multiple FLISR ties",U223&lt;=Assumptions!H$39),CONCATENATE(K223, " transformer upgrade"), "No transformer upgrade"))</f>
        <v>No transformer upgrade</v>
      </c>
      <c r="T223" s="4">
        <v>28</v>
      </c>
      <c r="U223" s="4">
        <v>4.2864231115421987</v>
      </c>
      <c r="V223" s="4">
        <v>0</v>
      </c>
      <c r="W223" s="4">
        <v>0</v>
      </c>
      <c r="X223" s="28">
        <v>1.0415566122025925</v>
      </c>
      <c r="Y223" s="4" t="s">
        <v>137</v>
      </c>
      <c r="Z223" s="4">
        <v>562.44057058939995</v>
      </c>
      <c r="AA223" s="28">
        <v>1.0415566122025925</v>
      </c>
      <c r="AB223" s="4" t="s">
        <v>137</v>
      </c>
      <c r="AC223" s="4">
        <f t="shared" si="13"/>
        <v>12.859118507385086</v>
      </c>
      <c r="AD223" s="4">
        <v>562.44057058939995</v>
      </c>
      <c r="AE223" s="4">
        <v>540</v>
      </c>
      <c r="AF223" s="28">
        <v>1.0415566122025925</v>
      </c>
      <c r="AG223" s="4">
        <v>0</v>
      </c>
      <c r="AH223" s="4" t="s">
        <v>138</v>
      </c>
      <c r="AI223" s="4">
        <v>0</v>
      </c>
      <c r="AJ223" s="4">
        <f>IF(AI223&lt;&gt;0,COUNTIF(Capacitors!A:A,L223),0)</f>
        <v>0</v>
      </c>
      <c r="AK223" s="4">
        <v>0</v>
      </c>
      <c r="AL223" s="4" t="s">
        <v>139</v>
      </c>
      <c r="AM223" s="29">
        <f>Assumptions!H$11+Assumptions!H$12+Assumptions!H$13</f>
        <v>228000</v>
      </c>
      <c r="AN223" s="29">
        <f>IFERROR(IF(C223="RelayElectromechanical",Assumptions!H$10,0),Assumptions!H$10)+IFERROR(IF(M223="RelayElectromechanical",Assumptions!H$10,0),Assumptions!H$10)</f>
        <v>0</v>
      </c>
      <c r="AO223" s="30">
        <f>J223*Assumptions!$H$5</f>
        <v>380000</v>
      </c>
      <c r="AP223" s="30">
        <f>(AI223*5280*Assumptions!$H$6)+(AK223*5280*Assumptions!$H$7)+(AJ223*Assumptions!H$22)</f>
        <v>0</v>
      </c>
      <c r="AQ223" s="29">
        <f t="shared" si="14"/>
        <v>0</v>
      </c>
      <c r="AR223" s="29">
        <f>IF(AL223="Group 4: Requires multiple FLISR ties", Assumptions!$H$9,0)</f>
        <v>445660.98560000001</v>
      </c>
      <c r="AS223" s="36"/>
      <c r="AT223" s="36"/>
      <c r="AU223" s="30">
        <f t="shared" si="15"/>
        <v>1053660.9856</v>
      </c>
      <c r="AV223" s="31"/>
      <c r="AW223" s="32"/>
    </row>
    <row r="224" spans="1:49" x14ac:dyDescent="0.25">
      <c r="A224" s="4" t="s">
        <v>214</v>
      </c>
      <c r="B224" s="4">
        <v>13041</v>
      </c>
      <c r="C224" s="4" t="s">
        <v>857</v>
      </c>
      <c r="D224" s="4" t="s">
        <v>285</v>
      </c>
      <c r="E224" s="4">
        <v>1473</v>
      </c>
      <c r="F224" s="4">
        <v>329</v>
      </c>
      <c r="G224" s="4">
        <f t="shared" si="12"/>
        <v>1144</v>
      </c>
      <c r="H224" s="4">
        <v>6.4412999999999991</v>
      </c>
      <c r="I224" s="4">
        <f>3</f>
        <v>3</v>
      </c>
      <c r="J224" s="4">
        <f>CEILING(G224/Assumptions!$H$4,1)</f>
        <v>4</v>
      </c>
      <c r="K224" s="4" t="s">
        <v>180</v>
      </c>
      <c r="L224" s="4">
        <v>13797</v>
      </c>
      <c r="M224" s="4" t="s">
        <v>857</v>
      </c>
      <c r="N224" s="4" t="s">
        <v>286</v>
      </c>
      <c r="O224" s="4">
        <v>264</v>
      </c>
      <c r="P224" s="4" t="s">
        <v>177</v>
      </c>
      <c r="Q224" s="4">
        <v>1</v>
      </c>
      <c r="R224" s="4" t="s">
        <v>791</v>
      </c>
      <c r="S224" s="4" t="str">
        <f>IF(AL224="Group 3: Requires transformer upgrade",CONCATENATE(K224, " transformer upgrade"), IF(AND(AL224="Group 4: Requires multiple FLISR ties",U224&lt;=Assumptions!H$39),CONCATENATE(K224, " transformer upgrade"), "No transformer upgrade"))</f>
        <v>No transformer upgrade</v>
      </c>
      <c r="T224" s="4">
        <v>28</v>
      </c>
      <c r="U224" s="4">
        <v>3.1341243502827751</v>
      </c>
      <c r="V224" s="4">
        <v>0</v>
      </c>
      <c r="W224" s="4">
        <v>0</v>
      </c>
      <c r="X224" s="28">
        <v>1.2389337795488891</v>
      </c>
      <c r="Y224" s="4" t="s">
        <v>137</v>
      </c>
      <c r="Z224" s="4">
        <v>669.02424095640004</v>
      </c>
      <c r="AA224" s="28">
        <v>1.2389021359520371</v>
      </c>
      <c r="AB224" s="4" t="s">
        <v>137</v>
      </c>
      <c r="AC224" s="4">
        <f t="shared" si="13"/>
        <v>15.29555782049127</v>
      </c>
      <c r="AD224" s="4">
        <v>669.0071534141</v>
      </c>
      <c r="AE224" s="4">
        <v>540</v>
      </c>
      <c r="AF224" s="28">
        <v>1.2389021359520371</v>
      </c>
      <c r="AG224" s="4">
        <v>2.6136363636363635E-2</v>
      </c>
      <c r="AH224" s="4" t="s">
        <v>138</v>
      </c>
      <c r="AI224" s="4">
        <v>2.6136363636363635E-2</v>
      </c>
      <c r="AJ224" s="4">
        <f>IF(AI224&lt;&gt;0,COUNTIF(Capacitors!A:A,L224),0)</f>
        <v>0</v>
      </c>
      <c r="AK224" s="4">
        <v>0</v>
      </c>
      <c r="AL224" s="4" t="s">
        <v>139</v>
      </c>
      <c r="AM224" s="29">
        <f>Assumptions!H$11+Assumptions!H$12+Assumptions!H$13</f>
        <v>228000</v>
      </c>
      <c r="AN224" s="29">
        <f>IFERROR(IF(C224="RelayElectromechanical",Assumptions!H$10,0),Assumptions!H$10)+IFERROR(IF(M224="RelayElectromechanical",Assumptions!H$10,0),Assumptions!H$10)</f>
        <v>0</v>
      </c>
      <c r="AO224" s="30">
        <f>J224*Assumptions!$H$5</f>
        <v>304000</v>
      </c>
      <c r="AP224" s="30">
        <f>(AI224*5280*Assumptions!$H$6)+(AK224*5280*Assumptions!$H$7)+(AJ224*Assumptions!H$22)</f>
        <v>7435.0259999999989</v>
      </c>
      <c r="AQ224" s="29">
        <f t="shared" si="14"/>
        <v>0</v>
      </c>
      <c r="AR224" s="29">
        <f>IF(AL224="Group 4: Requires multiple FLISR ties", Assumptions!$H$9,0)</f>
        <v>445660.98560000001</v>
      </c>
      <c r="AS224" s="36"/>
      <c r="AT224" s="36"/>
      <c r="AU224" s="30">
        <f t="shared" si="15"/>
        <v>985096.01159999997</v>
      </c>
      <c r="AV224" s="31"/>
      <c r="AW224" s="32"/>
    </row>
    <row r="225" spans="1:49" x14ac:dyDescent="0.25">
      <c r="A225" s="4" t="s">
        <v>219</v>
      </c>
      <c r="B225" s="4">
        <v>13231</v>
      </c>
      <c r="C225" s="4" t="s">
        <v>857</v>
      </c>
      <c r="D225" s="4" t="s">
        <v>237</v>
      </c>
      <c r="E225" s="4">
        <v>1326</v>
      </c>
      <c r="F225" s="4">
        <v>334</v>
      </c>
      <c r="G225" s="4">
        <f t="shared" si="12"/>
        <v>992</v>
      </c>
      <c r="H225" s="4">
        <v>3.9964</v>
      </c>
      <c r="I225" s="4">
        <f>3</f>
        <v>3</v>
      </c>
      <c r="J225" s="4">
        <f>CEILING(G225/Assumptions!$H$4,1)</f>
        <v>3</v>
      </c>
      <c r="K225" s="4" t="s">
        <v>180</v>
      </c>
      <c r="L225" s="4">
        <v>13798</v>
      </c>
      <c r="M225" s="4" t="s">
        <v>857</v>
      </c>
      <c r="N225" s="4" t="s">
        <v>238</v>
      </c>
      <c r="O225" s="4">
        <v>147</v>
      </c>
      <c r="P225" s="4" t="s">
        <v>177</v>
      </c>
      <c r="Q225" s="4">
        <v>3</v>
      </c>
      <c r="R225" s="4" t="s">
        <v>791</v>
      </c>
      <c r="S225" s="4" t="str">
        <f>IF(AL225="Group 3: Requires transformer upgrade",CONCATENATE(K225, " transformer upgrade"), IF(AND(AL225="Group 4: Requires multiple FLISR ties",U225&lt;=Assumptions!H$39),CONCATENATE(K225, " transformer upgrade"), "No transformer upgrade"))</f>
        <v>Saint Cloud N transformer upgrade</v>
      </c>
      <c r="T225" s="4">
        <v>28</v>
      </c>
      <c r="U225" s="4">
        <v>3.1341243502827751</v>
      </c>
      <c r="V225" s="4">
        <v>0</v>
      </c>
      <c r="W225" s="4">
        <v>0</v>
      </c>
      <c r="X225" s="28">
        <v>0.88027201466574068</v>
      </c>
      <c r="Y225" s="4" t="s">
        <v>137</v>
      </c>
      <c r="Z225" s="4">
        <v>475.34688791949998</v>
      </c>
      <c r="AA225" s="28">
        <v>0.8802725940740741</v>
      </c>
      <c r="AB225" s="4" t="s">
        <v>137</v>
      </c>
      <c r="AC225" s="4">
        <f t="shared" si="13"/>
        <v>10.867896639880437</v>
      </c>
      <c r="AD225" s="4">
        <v>475.3472008</v>
      </c>
      <c r="AE225" s="4">
        <v>540</v>
      </c>
      <c r="AF225" s="4">
        <v>0.8802725940740741</v>
      </c>
      <c r="AG225" s="4">
        <v>0</v>
      </c>
      <c r="AH225" s="4" t="s">
        <v>138</v>
      </c>
      <c r="AI225" s="4">
        <v>0</v>
      </c>
      <c r="AJ225" s="4">
        <f>IF(AI225&lt;&gt;0,COUNTIF(Capacitors!A:A,L225),0)</f>
        <v>0</v>
      </c>
      <c r="AK225" s="4">
        <v>0</v>
      </c>
      <c r="AL225" s="4" t="s">
        <v>145</v>
      </c>
      <c r="AM225" s="29">
        <f>Assumptions!H$11+Assumptions!H$12+Assumptions!H$13</f>
        <v>228000</v>
      </c>
      <c r="AN225" s="29">
        <f>IFERROR(IF(C225="RelayElectromechanical",Assumptions!H$10,0),Assumptions!H$10)+IFERROR(IF(M225="RelayElectromechanical",Assumptions!H$10,0),Assumptions!H$10)</f>
        <v>0</v>
      </c>
      <c r="AO225" s="30">
        <f>J225*Assumptions!$H$5</f>
        <v>228000</v>
      </c>
      <c r="AP225" s="30">
        <f>(AI225*5280*Assumptions!$H$6)+(AK225*5280*Assumptions!$H$7)+(AJ225*Assumptions!H$22)</f>
        <v>0</v>
      </c>
      <c r="AQ225" s="29">
        <f t="shared" si="14"/>
        <v>1750000</v>
      </c>
      <c r="AR225" s="29">
        <f>IF(AL225="Group 4: Requires multiple FLISR ties", Assumptions!$H$9,0)</f>
        <v>0</v>
      </c>
      <c r="AS225" s="36"/>
      <c r="AT225" s="36"/>
      <c r="AU225" s="30">
        <f t="shared" si="15"/>
        <v>2206000</v>
      </c>
      <c r="AV225" s="31"/>
      <c r="AW225" s="32"/>
    </row>
    <row r="226" spans="1:49" x14ac:dyDescent="0.25">
      <c r="A226" s="4" t="s">
        <v>178</v>
      </c>
      <c r="B226" s="4">
        <v>13796</v>
      </c>
      <c r="C226" s="4" t="s">
        <v>857</v>
      </c>
      <c r="D226" s="4" t="s">
        <v>179</v>
      </c>
      <c r="E226" s="4">
        <v>1601</v>
      </c>
      <c r="F226" s="4">
        <v>384</v>
      </c>
      <c r="G226" s="4">
        <f t="shared" si="12"/>
        <v>1217</v>
      </c>
      <c r="H226" s="4">
        <v>4.500799999999999</v>
      </c>
      <c r="I226" s="4">
        <f>3</f>
        <v>3</v>
      </c>
      <c r="J226" s="4">
        <f>CEILING(G226/Assumptions!$H$4,1)</f>
        <v>4</v>
      </c>
      <c r="K226" s="4" t="s">
        <v>180</v>
      </c>
      <c r="L226" s="4">
        <v>13799</v>
      </c>
      <c r="M226" s="4" t="s">
        <v>857</v>
      </c>
      <c r="N226" s="4" t="s">
        <v>181</v>
      </c>
      <c r="O226" s="4">
        <v>33</v>
      </c>
      <c r="P226" s="4" t="s">
        <v>177</v>
      </c>
      <c r="Q226" s="4">
        <v>3</v>
      </c>
      <c r="R226" s="4" t="s">
        <v>791</v>
      </c>
      <c r="S226" s="4" t="str">
        <f>IF(AL226="Group 3: Requires transformer upgrade",CONCATENATE(K226, " transformer upgrade"), IF(AND(AL226="Group 4: Requires multiple FLISR ties",U226&lt;=Assumptions!H$39),CONCATENATE(K226, " transformer upgrade"), "No transformer upgrade"))</f>
        <v>No transformer upgrade</v>
      </c>
      <c r="T226" s="4">
        <v>28</v>
      </c>
      <c r="U226" s="4">
        <v>3.1341243502827751</v>
      </c>
      <c r="V226" s="4">
        <v>0</v>
      </c>
      <c r="W226" s="4">
        <v>0</v>
      </c>
      <c r="X226" s="28">
        <v>1.0930327793316665</v>
      </c>
      <c r="Y226" s="4" t="s">
        <v>137</v>
      </c>
      <c r="Z226" s="4">
        <v>590.23770083909994</v>
      </c>
      <c r="AA226" s="28">
        <v>1.0930300325925926</v>
      </c>
      <c r="AB226" s="4" t="s">
        <v>137</v>
      </c>
      <c r="AC226" s="4">
        <f t="shared" si="13"/>
        <v>13.49461234902633</v>
      </c>
      <c r="AD226" s="4">
        <v>590.23621760000003</v>
      </c>
      <c r="AE226" s="4">
        <v>540</v>
      </c>
      <c r="AF226" s="28">
        <v>1.0930300325925926</v>
      </c>
      <c r="AG226" s="4">
        <v>0</v>
      </c>
      <c r="AH226" s="4" t="s">
        <v>138</v>
      </c>
      <c r="AI226" s="4">
        <v>0</v>
      </c>
      <c r="AJ226" s="4">
        <f>IF(AI226&lt;&gt;0,COUNTIF(Capacitors!A:A,L226),0)</f>
        <v>0</v>
      </c>
      <c r="AK226" s="4">
        <v>0</v>
      </c>
      <c r="AL226" s="4" t="s">
        <v>139</v>
      </c>
      <c r="AM226" s="29">
        <f>Assumptions!H$11+Assumptions!H$12+Assumptions!H$13</f>
        <v>228000</v>
      </c>
      <c r="AN226" s="29">
        <f>IFERROR(IF(C226="RelayElectromechanical",Assumptions!H$10,0),Assumptions!H$10)+IFERROR(IF(M226="RelayElectromechanical",Assumptions!H$10,0),Assumptions!H$10)</f>
        <v>0</v>
      </c>
      <c r="AO226" s="30">
        <f>J226*Assumptions!$H$5</f>
        <v>304000</v>
      </c>
      <c r="AP226" s="30">
        <f>(AI226*5280*Assumptions!$H$6)+(AK226*5280*Assumptions!$H$7)+(AJ226*Assumptions!H$22)</f>
        <v>0</v>
      </c>
      <c r="AQ226" s="29">
        <f t="shared" si="14"/>
        <v>0</v>
      </c>
      <c r="AR226" s="29">
        <f>IF(AL226="Group 4: Requires multiple FLISR ties", Assumptions!$H$9,0)</f>
        <v>445660.98560000001</v>
      </c>
      <c r="AS226" s="36"/>
      <c r="AT226" s="36"/>
      <c r="AU226" s="30">
        <f t="shared" si="15"/>
        <v>977660.98560000001</v>
      </c>
      <c r="AV226" s="31"/>
      <c r="AW226" s="32"/>
    </row>
    <row r="227" spans="1:49" x14ac:dyDescent="0.25">
      <c r="A227" s="4" t="s">
        <v>313</v>
      </c>
      <c r="B227" s="4">
        <v>13391</v>
      </c>
      <c r="C227" s="4" t="s">
        <v>857</v>
      </c>
      <c r="D227" s="4" t="s">
        <v>321</v>
      </c>
      <c r="E227" s="4">
        <v>1754</v>
      </c>
      <c r="F227" s="4">
        <v>318</v>
      </c>
      <c r="G227" s="4">
        <f t="shared" si="12"/>
        <v>1436</v>
      </c>
      <c r="H227" s="4">
        <v>5.8010000000000002</v>
      </c>
      <c r="I227" s="4">
        <f>3</f>
        <v>3</v>
      </c>
      <c r="J227" s="4">
        <f>CEILING(G227/Assumptions!$H$4,1)</f>
        <v>5</v>
      </c>
      <c r="K227" s="4" t="s">
        <v>322</v>
      </c>
      <c r="L227" s="4">
        <v>13805</v>
      </c>
      <c r="M227" s="4" t="s">
        <v>857</v>
      </c>
      <c r="N227" s="4" t="s">
        <v>323</v>
      </c>
      <c r="O227" s="4">
        <v>84</v>
      </c>
      <c r="P227" s="4" t="s">
        <v>312</v>
      </c>
      <c r="Q227" s="4">
        <v>1</v>
      </c>
      <c r="R227" s="4" t="s">
        <v>29</v>
      </c>
      <c r="S227" s="4" t="str">
        <f>IF(AL227="Group 3: Requires transformer upgrade",CONCATENATE(K227, " transformer upgrade"), IF(AND(AL227="Group 4: Requires multiple FLISR ties",U227&lt;=Assumptions!H$39),CONCATENATE(K227, " transformer upgrade"), "No transformer upgrade"))</f>
        <v>No transformer upgrade</v>
      </c>
      <c r="T227" s="4">
        <v>28</v>
      </c>
      <c r="U227" s="4">
        <v>6.0354480170252529</v>
      </c>
      <c r="V227" s="4">
        <v>0</v>
      </c>
      <c r="W227" s="4">
        <v>0</v>
      </c>
      <c r="X227" s="28">
        <v>0.97971366292574069</v>
      </c>
      <c r="Y227" s="4" t="s">
        <v>137</v>
      </c>
      <c r="Z227" s="4">
        <v>529.04537797989997</v>
      </c>
      <c r="AA227" s="28">
        <v>0.97971366292574069</v>
      </c>
      <c r="AB227" s="4" t="s">
        <v>137</v>
      </c>
      <c r="AC227" s="4">
        <f t="shared" si="13"/>
        <v>12.095601859052811</v>
      </c>
      <c r="AD227" s="4">
        <v>529.04537797989997</v>
      </c>
      <c r="AE227" s="4">
        <v>540</v>
      </c>
      <c r="AF227" s="28">
        <v>0.97971366292574069</v>
      </c>
      <c r="AG227" s="4">
        <v>0</v>
      </c>
      <c r="AH227" s="4" t="s">
        <v>138</v>
      </c>
      <c r="AI227" s="4">
        <v>0</v>
      </c>
      <c r="AJ227" s="4">
        <f>IF(AI227&lt;&gt;0,COUNTIF(Capacitors!A:A,L227),0)</f>
        <v>0</v>
      </c>
      <c r="AK227" s="4">
        <v>0</v>
      </c>
      <c r="AL227" s="4" t="s">
        <v>139</v>
      </c>
      <c r="AM227" s="29">
        <f>Assumptions!H$11+Assumptions!H$12+Assumptions!H$13</f>
        <v>228000</v>
      </c>
      <c r="AN227" s="29">
        <f>IFERROR(IF(C227="RelayElectromechanical",Assumptions!H$10,0),Assumptions!H$10)+IFERROR(IF(M227="RelayElectromechanical",Assumptions!H$10,0),Assumptions!H$10)</f>
        <v>0</v>
      </c>
      <c r="AO227" s="30">
        <f>J227*Assumptions!$H$5</f>
        <v>380000</v>
      </c>
      <c r="AP227" s="30">
        <f>(AI227*5280*Assumptions!$H$6)+(AK227*5280*Assumptions!$H$7)+(AJ227*Assumptions!H$22)</f>
        <v>0</v>
      </c>
      <c r="AQ227" s="29">
        <f t="shared" si="14"/>
        <v>0</v>
      </c>
      <c r="AR227" s="29">
        <f>IF(AL227="Group 4: Requires multiple FLISR ties", Assumptions!$H$9,0)</f>
        <v>445660.98560000001</v>
      </c>
      <c r="AS227" s="36"/>
      <c r="AT227" s="36"/>
      <c r="AU227" s="30">
        <f t="shared" si="15"/>
        <v>1053660.9856</v>
      </c>
      <c r="AV227" s="31"/>
      <c r="AW227" s="32"/>
    </row>
    <row r="228" spans="1:49" x14ac:dyDescent="0.25">
      <c r="A228" s="4" t="s">
        <v>327</v>
      </c>
      <c r="B228" s="4">
        <v>13242</v>
      </c>
      <c r="C228" s="4" t="s">
        <v>857</v>
      </c>
      <c r="D228" s="4" t="s">
        <v>341</v>
      </c>
      <c r="E228" s="4">
        <v>840</v>
      </c>
      <c r="F228" s="4">
        <v>307</v>
      </c>
      <c r="G228" s="4">
        <f t="shared" si="12"/>
        <v>533</v>
      </c>
      <c r="H228" s="4">
        <v>2.9169</v>
      </c>
      <c r="I228" s="4">
        <f>3</f>
        <v>3</v>
      </c>
      <c r="J228" s="4">
        <f>CEILING(G228/Assumptions!$H$4,1)</f>
        <v>2</v>
      </c>
      <c r="K228" s="4" t="s">
        <v>322</v>
      </c>
      <c r="L228" s="4">
        <v>13807</v>
      </c>
      <c r="M228" s="4" t="s">
        <v>857</v>
      </c>
      <c r="N228" s="4" t="s">
        <v>342</v>
      </c>
      <c r="O228" s="4">
        <v>161</v>
      </c>
      <c r="P228" s="4" t="s">
        <v>312</v>
      </c>
      <c r="Q228" s="4">
        <v>1</v>
      </c>
      <c r="R228" s="4" t="s">
        <v>29</v>
      </c>
      <c r="S228" s="4" t="str">
        <f>IF(AL228="Group 3: Requires transformer upgrade",CONCATENATE(K228, " transformer upgrade"), IF(AND(AL228="Group 4: Requires multiple FLISR ties",U228&lt;=Assumptions!H$39),CONCATENATE(K228, " transformer upgrade"), "No transformer upgrade"))</f>
        <v>No transformer upgrade</v>
      </c>
      <c r="T228" s="4">
        <v>28</v>
      </c>
      <c r="U228" s="4">
        <v>6.0354480170252529</v>
      </c>
      <c r="V228" s="4">
        <v>0</v>
      </c>
      <c r="W228" s="4">
        <v>0</v>
      </c>
      <c r="X228" s="28">
        <v>0.77636233518722231</v>
      </c>
      <c r="Y228" s="4" t="s">
        <v>137</v>
      </c>
      <c r="Z228" s="4">
        <v>419.23566100110003</v>
      </c>
      <c r="AA228" s="28">
        <v>0.77636233518722231</v>
      </c>
      <c r="AB228" s="4" t="s">
        <v>137</v>
      </c>
      <c r="AC228" s="4">
        <f t="shared" si="13"/>
        <v>9.5850145406218807</v>
      </c>
      <c r="AD228" s="4">
        <v>419.23566100110003</v>
      </c>
      <c r="AE228" s="4">
        <v>540</v>
      </c>
      <c r="AF228" s="4">
        <v>0.77636233518722231</v>
      </c>
      <c r="AG228" s="4">
        <v>0</v>
      </c>
      <c r="AH228" s="4" t="s">
        <v>138</v>
      </c>
      <c r="AI228" s="4">
        <v>0</v>
      </c>
      <c r="AJ228" s="4">
        <f>IF(AI228&lt;&gt;0,COUNTIF(Capacitors!A:A,L228),0)</f>
        <v>0</v>
      </c>
      <c r="AK228" s="4">
        <v>0</v>
      </c>
      <c r="AL228" s="4" t="s">
        <v>856</v>
      </c>
      <c r="AM228" s="29">
        <f>Assumptions!H$11+Assumptions!H$12+Assumptions!H$13</f>
        <v>228000</v>
      </c>
      <c r="AN228" s="29">
        <f>IFERROR(IF(C228="RelayElectromechanical",Assumptions!H$10,0),Assumptions!H$10)+IFERROR(IF(M228="RelayElectromechanical",Assumptions!H$10,0),Assumptions!H$10)</f>
        <v>0</v>
      </c>
      <c r="AO228" s="30">
        <f>J228*Assumptions!$H$5</f>
        <v>152000</v>
      </c>
      <c r="AP228" s="30">
        <f>(AI228*5280*Assumptions!$H$6)+(AK228*5280*Assumptions!$H$7)+(AJ228*Assumptions!H$22)</f>
        <v>0</v>
      </c>
      <c r="AQ228" s="29">
        <f t="shared" si="14"/>
        <v>0</v>
      </c>
      <c r="AR228" s="29">
        <f>IF(AL228="Group 4: Requires multiple FLISR ties", Assumptions!$H$9,0)</f>
        <v>0</v>
      </c>
      <c r="AS228" s="36"/>
      <c r="AT228" s="36"/>
      <c r="AU228" s="30">
        <f t="shared" si="15"/>
        <v>380000</v>
      </c>
      <c r="AV228" s="31"/>
      <c r="AW228" s="32"/>
    </row>
    <row r="229" spans="1:49" x14ac:dyDescent="0.25">
      <c r="A229" s="4" t="s">
        <v>154</v>
      </c>
      <c r="B229" s="4">
        <v>13331</v>
      </c>
      <c r="C229" s="4" t="s">
        <v>857</v>
      </c>
      <c r="D229" s="4" t="s">
        <v>160</v>
      </c>
      <c r="E229" s="4">
        <v>1530</v>
      </c>
      <c r="F229" s="4">
        <v>454</v>
      </c>
      <c r="G229" s="4">
        <f t="shared" si="12"/>
        <v>1076</v>
      </c>
      <c r="H229" s="4">
        <v>3.0383</v>
      </c>
      <c r="I229" s="4">
        <f>3</f>
        <v>3</v>
      </c>
      <c r="J229" s="4">
        <f>CEILING(G229/Assumptions!$H$4,1)</f>
        <v>4</v>
      </c>
      <c r="K229" s="4" t="s">
        <v>161</v>
      </c>
      <c r="L229" s="4">
        <v>13813</v>
      </c>
      <c r="M229" s="4" t="s">
        <v>857</v>
      </c>
      <c r="N229" s="4" t="s">
        <v>162</v>
      </c>
      <c r="O229" s="4">
        <v>20</v>
      </c>
      <c r="P229" s="4" t="s">
        <v>156</v>
      </c>
      <c r="Q229" s="4">
        <v>1</v>
      </c>
      <c r="R229" s="4" t="s">
        <v>29</v>
      </c>
      <c r="S229" s="4" t="str">
        <f>IF(AL229="Group 3: Requires transformer upgrade",CONCATENATE(K229, " transformer upgrade"), IF(AND(AL229="Group 4: Requires multiple FLISR ties",U229&lt;=Assumptions!H$39),CONCATENATE(K229, " transformer upgrade"), "No transformer upgrade"))</f>
        <v>No transformer upgrade</v>
      </c>
      <c r="T229" s="4">
        <v>28</v>
      </c>
      <c r="U229" s="4">
        <v>20.037273820930636</v>
      </c>
      <c r="V229" s="4">
        <v>0</v>
      </c>
      <c r="W229" s="4">
        <v>0</v>
      </c>
      <c r="X229" s="28">
        <v>1.0083585374193549</v>
      </c>
      <c r="Y229" s="4" t="s">
        <v>143</v>
      </c>
      <c r="Z229" s="4">
        <v>312.5911466</v>
      </c>
      <c r="AA229" s="28">
        <v>0.83366013193548383</v>
      </c>
      <c r="AB229" s="4" t="s">
        <v>143</v>
      </c>
      <c r="AC229" s="4">
        <f t="shared" si="13"/>
        <v>5.908609455864954</v>
      </c>
      <c r="AD229" s="4">
        <v>258.43464089999998</v>
      </c>
      <c r="AE229" s="4">
        <v>310</v>
      </c>
      <c r="AF229" s="4">
        <v>0.83366013193548383</v>
      </c>
      <c r="AG229" s="4">
        <v>0.14526515151515151</v>
      </c>
      <c r="AH229" s="4" t="s">
        <v>146</v>
      </c>
      <c r="AI229" s="4">
        <v>0.14526515151515151</v>
      </c>
      <c r="AJ229" s="4">
        <f>IF(AI229&lt;&gt;0,COUNTIF(Capacitors!A:A,L229),0)</f>
        <v>0</v>
      </c>
      <c r="AK229" s="4">
        <v>0</v>
      </c>
      <c r="AL229" s="4" t="s">
        <v>149</v>
      </c>
      <c r="AM229" s="29">
        <f>Assumptions!H$11+Assumptions!H$12+Assumptions!H$13</f>
        <v>228000</v>
      </c>
      <c r="AN229" s="29">
        <f>IFERROR(IF(C229="RelayElectromechanical",Assumptions!H$10,0),Assumptions!H$10)+IFERROR(IF(M229="RelayElectromechanical",Assumptions!H$10,0),Assumptions!H$10)</f>
        <v>0</v>
      </c>
      <c r="AO229" s="30">
        <f>J229*Assumptions!$H$5</f>
        <v>304000</v>
      </c>
      <c r="AP229" s="30">
        <f>(AI229*5280*Assumptions!$H$6)+(AK229*5280*Assumptions!$H$7)+(AJ229*Assumptions!H$22)</f>
        <v>41323.659</v>
      </c>
      <c r="AQ229" s="29">
        <f t="shared" si="14"/>
        <v>0</v>
      </c>
      <c r="AR229" s="29">
        <f>IF(AL229="Group 4: Requires multiple FLISR ties", Assumptions!$H$9,0)</f>
        <v>0</v>
      </c>
      <c r="AS229" s="36"/>
      <c r="AT229" s="36"/>
      <c r="AU229" s="30">
        <f t="shared" si="15"/>
        <v>573323.65899999999</v>
      </c>
      <c r="AV229" s="31"/>
      <c r="AW229" s="32"/>
    </row>
    <row r="230" spans="1:49" x14ac:dyDescent="0.25">
      <c r="A230" s="4" t="s">
        <v>154</v>
      </c>
      <c r="B230" s="4">
        <v>13330</v>
      </c>
      <c r="C230" s="4" t="s">
        <v>857</v>
      </c>
      <c r="D230" s="4" t="s">
        <v>163</v>
      </c>
      <c r="E230" s="4">
        <v>2009</v>
      </c>
      <c r="F230" s="4">
        <v>433</v>
      </c>
      <c r="G230" s="4">
        <f t="shared" si="12"/>
        <v>1576</v>
      </c>
      <c r="H230" s="4">
        <v>5.1591000000000005</v>
      </c>
      <c r="I230" s="4">
        <f>3</f>
        <v>3</v>
      </c>
      <c r="J230" s="4">
        <f>CEILING(G230/Assumptions!$H$4,1)</f>
        <v>5</v>
      </c>
      <c r="K230" s="4" t="s">
        <v>161</v>
      </c>
      <c r="L230" s="4">
        <v>13815</v>
      </c>
      <c r="M230" s="4" t="s">
        <v>857</v>
      </c>
      <c r="N230" s="4" t="s">
        <v>164</v>
      </c>
      <c r="O230" s="4">
        <v>50</v>
      </c>
      <c r="P230" s="4" t="s">
        <v>156</v>
      </c>
      <c r="Q230" s="4">
        <v>1</v>
      </c>
      <c r="R230" s="4" t="s">
        <v>29</v>
      </c>
      <c r="S230" s="4" t="str">
        <f>IF(AL230="Group 3: Requires transformer upgrade",CONCATENATE(K230, " transformer upgrade"), IF(AND(AL230="Group 4: Requires multiple FLISR ties",U230&lt;=Assumptions!H$39),CONCATENATE(K230, " transformer upgrade"), "No transformer upgrade"))</f>
        <v>No transformer upgrade</v>
      </c>
      <c r="T230" s="4">
        <v>28</v>
      </c>
      <c r="U230" s="4">
        <v>20.037273820930636</v>
      </c>
      <c r="V230" s="4">
        <v>0.754</v>
      </c>
      <c r="W230" s="4">
        <v>32.978947194619536</v>
      </c>
      <c r="X230" s="28">
        <v>1.2042065100000001</v>
      </c>
      <c r="Y230" s="4" t="s">
        <v>142</v>
      </c>
      <c r="Z230" s="4">
        <v>240.84130200000001</v>
      </c>
      <c r="AA230" s="28">
        <v>0.88591789387096775</v>
      </c>
      <c r="AB230" s="4" t="s">
        <v>143</v>
      </c>
      <c r="AC230" s="4">
        <f t="shared" si="13"/>
        <v>6.2789890559994559</v>
      </c>
      <c r="AD230" s="4">
        <v>274.63454710000002</v>
      </c>
      <c r="AE230" s="4">
        <v>310</v>
      </c>
      <c r="AF230" s="4">
        <v>0.99230159449877275</v>
      </c>
      <c r="AG230" s="4">
        <v>0.20890151515151514</v>
      </c>
      <c r="AH230" s="4" t="s">
        <v>146</v>
      </c>
      <c r="AI230" s="4">
        <v>0.20890151515151514</v>
      </c>
      <c r="AJ230" s="4">
        <f>IF(AI230&lt;&gt;0,COUNTIF(Capacitors!A:A,L230),0)</f>
        <v>0</v>
      </c>
      <c r="AK230" s="4">
        <v>0</v>
      </c>
      <c r="AL230" s="4" t="s">
        <v>149</v>
      </c>
      <c r="AM230" s="29">
        <f>Assumptions!H$11+Assumptions!H$12+Assumptions!H$13</f>
        <v>228000</v>
      </c>
      <c r="AN230" s="29">
        <f>IFERROR(IF(C230="RelayElectromechanical",Assumptions!H$10,0),Assumptions!H$10)+IFERROR(IF(M230="RelayElectromechanical",Assumptions!H$10,0),Assumptions!H$10)</f>
        <v>0</v>
      </c>
      <c r="AO230" s="30">
        <f>J230*Assumptions!$H$5</f>
        <v>380000</v>
      </c>
      <c r="AP230" s="30">
        <f>(AI230*5280*Assumptions!$H$6)+(AK230*5280*Assumptions!$H$7)+(AJ230*Assumptions!H$22)</f>
        <v>59426.330999999998</v>
      </c>
      <c r="AQ230" s="29">
        <f t="shared" si="14"/>
        <v>0</v>
      </c>
      <c r="AR230" s="29">
        <f>IF(AL230="Group 4: Requires multiple FLISR ties", Assumptions!$H$9,0)</f>
        <v>0</v>
      </c>
      <c r="AS230" s="36"/>
      <c r="AT230" s="36"/>
      <c r="AU230" s="30">
        <f t="shared" si="15"/>
        <v>667426.33100000001</v>
      </c>
      <c r="AV230" s="31"/>
      <c r="AW230" s="32"/>
    </row>
    <row r="231" spans="1:49" x14ac:dyDescent="0.25">
      <c r="A231" s="4" t="s">
        <v>387</v>
      </c>
      <c r="B231" s="4">
        <v>13256</v>
      </c>
      <c r="C231" s="4" t="s">
        <v>857</v>
      </c>
      <c r="D231" s="4" t="s">
        <v>410</v>
      </c>
      <c r="E231" s="4">
        <v>1070</v>
      </c>
      <c r="F231" s="4">
        <v>300</v>
      </c>
      <c r="G231" s="4">
        <f t="shared" si="12"/>
        <v>770</v>
      </c>
      <c r="H231" s="4">
        <v>2.0273000000000003</v>
      </c>
      <c r="I231" s="4">
        <f>3</f>
        <v>3</v>
      </c>
      <c r="J231" s="4">
        <f>CEILING(G231/Assumptions!$H$4,1)</f>
        <v>3</v>
      </c>
      <c r="K231" s="4" t="s">
        <v>399</v>
      </c>
      <c r="L231" s="4">
        <v>13817</v>
      </c>
      <c r="M231" s="4" t="s">
        <v>858</v>
      </c>
      <c r="N231" s="4" t="s">
        <v>401</v>
      </c>
      <c r="O231" s="4">
        <v>112</v>
      </c>
      <c r="P231" s="4" t="s">
        <v>357</v>
      </c>
      <c r="Q231" s="4">
        <v>2</v>
      </c>
      <c r="R231" s="4" t="s">
        <v>29</v>
      </c>
      <c r="S231" s="4" t="str">
        <f>IF(AL231="Group 3: Requires transformer upgrade",CONCATENATE(K231, " transformer upgrade"), IF(AND(AL231="Group 4: Requires multiple FLISR ties",U231&lt;=Assumptions!H$39),CONCATENATE(K231, " transformer upgrade"), "No transformer upgrade"))</f>
        <v>No transformer upgrade</v>
      </c>
      <c r="T231" s="4">
        <v>37</v>
      </c>
      <c r="U231" s="4">
        <v>18.036912782896433</v>
      </c>
      <c r="V231" s="4">
        <v>0</v>
      </c>
      <c r="W231" s="4">
        <v>0</v>
      </c>
      <c r="X231" s="28">
        <v>0.65019334610740742</v>
      </c>
      <c r="Y231" s="4" t="s">
        <v>137</v>
      </c>
      <c r="Z231" s="4">
        <v>351.10440689799998</v>
      </c>
      <c r="AA231" s="28">
        <v>0.65019330268203701</v>
      </c>
      <c r="AB231" s="4" t="s">
        <v>137</v>
      </c>
      <c r="AC231" s="4">
        <f t="shared" si="13"/>
        <v>8.0273243277823294</v>
      </c>
      <c r="AD231" s="4">
        <v>351.10438344829998</v>
      </c>
      <c r="AE231" s="4">
        <v>540</v>
      </c>
      <c r="AF231" s="4">
        <v>0.65019330268203701</v>
      </c>
      <c r="AG231" s="4">
        <v>0</v>
      </c>
      <c r="AH231" s="4" t="s">
        <v>138</v>
      </c>
      <c r="AI231" s="4">
        <v>0</v>
      </c>
      <c r="AJ231" s="4">
        <f>IF(AI231&lt;&gt;0,COUNTIF(Capacitors!A:A,L231),0)</f>
        <v>0</v>
      </c>
      <c r="AK231" s="4">
        <v>0</v>
      </c>
      <c r="AL231" s="4" t="s">
        <v>856</v>
      </c>
      <c r="AM231" s="29">
        <f>Assumptions!H$11+Assumptions!H$12+Assumptions!H$13</f>
        <v>228000</v>
      </c>
      <c r="AN231" s="29">
        <f>IFERROR(IF(C231="RelayElectromechanical",Assumptions!H$10,0),Assumptions!H$10)+IFERROR(IF(M231="RelayElectromechanical",Assumptions!H$10,0),Assumptions!H$10)</f>
        <v>120000</v>
      </c>
      <c r="AO231" s="30">
        <f>J231*Assumptions!$H$5</f>
        <v>228000</v>
      </c>
      <c r="AP231" s="30">
        <f>(AI231*5280*Assumptions!$H$6)+(AK231*5280*Assumptions!$H$7)+(AJ231*Assumptions!H$22)</f>
        <v>0</v>
      </c>
      <c r="AQ231" s="29">
        <f t="shared" si="14"/>
        <v>0</v>
      </c>
      <c r="AR231" s="29">
        <f>IF(AL231="Group 4: Requires multiple FLISR ties", Assumptions!$H$9,0)</f>
        <v>0</v>
      </c>
      <c r="AS231" s="36"/>
      <c r="AT231" s="36"/>
      <c r="AU231" s="30">
        <f t="shared" si="15"/>
        <v>576000</v>
      </c>
      <c r="AV231" s="31"/>
      <c r="AW231" s="32"/>
    </row>
    <row r="232" spans="1:49" x14ac:dyDescent="0.25">
      <c r="A232" s="4" t="s">
        <v>399</v>
      </c>
      <c r="B232" s="4">
        <v>13818</v>
      </c>
      <c r="C232" s="4" t="s">
        <v>857</v>
      </c>
      <c r="D232" s="4" t="s">
        <v>411</v>
      </c>
      <c r="E232" s="4">
        <v>977</v>
      </c>
      <c r="F232" s="4">
        <v>455</v>
      </c>
      <c r="G232" s="4">
        <f t="shared" si="12"/>
        <v>522</v>
      </c>
      <c r="H232" s="4">
        <v>2.2056999999999998</v>
      </c>
      <c r="I232" s="4">
        <f>3</f>
        <v>3</v>
      </c>
      <c r="J232" s="4">
        <f>CEILING(G232/Assumptions!$H$4,1)</f>
        <v>2</v>
      </c>
      <c r="K232" s="4" t="s">
        <v>385</v>
      </c>
      <c r="L232" s="4">
        <v>13819</v>
      </c>
      <c r="M232" s="4" t="s">
        <v>857</v>
      </c>
      <c r="N232" s="4" t="s">
        <v>412</v>
      </c>
      <c r="O232" s="4">
        <v>123</v>
      </c>
      <c r="P232" s="4" t="s">
        <v>357</v>
      </c>
      <c r="Q232" s="4">
        <v>1</v>
      </c>
      <c r="R232" s="4" t="s">
        <v>29</v>
      </c>
      <c r="S232" s="4" t="str">
        <f>IF(AL232="Group 3: Requires transformer upgrade",CONCATENATE(K232, " transformer upgrade"), IF(AND(AL232="Group 4: Requires multiple FLISR ties",U232&lt;=Assumptions!H$39),CONCATENATE(K232, " transformer upgrade"), "No transformer upgrade"))</f>
        <v>No transformer upgrade</v>
      </c>
      <c r="T232" s="4">
        <v>37</v>
      </c>
      <c r="U232" s="4">
        <v>11.466066275238539</v>
      </c>
      <c r="V232" s="4">
        <v>3.75</v>
      </c>
      <c r="W232" s="4">
        <v>164.01996283796191</v>
      </c>
      <c r="X232" s="28">
        <v>0.61911777405333335</v>
      </c>
      <c r="Y232" s="4" t="s">
        <v>141</v>
      </c>
      <c r="Z232" s="4">
        <v>102.1544327188</v>
      </c>
      <c r="AA232" s="28">
        <v>0.61911777400424239</v>
      </c>
      <c r="AB232" s="4" t="s">
        <v>141</v>
      </c>
      <c r="AC232" s="4">
        <f t="shared" si="13"/>
        <v>2.3355640132876712</v>
      </c>
      <c r="AD232" s="4">
        <v>102.15443271069999</v>
      </c>
      <c r="AE232" s="4">
        <v>165</v>
      </c>
      <c r="AF232" s="4">
        <v>1.6131781548403752</v>
      </c>
      <c r="AG232" s="4">
        <v>0</v>
      </c>
      <c r="AH232" s="4" t="s">
        <v>138</v>
      </c>
      <c r="AI232" s="4">
        <v>0</v>
      </c>
      <c r="AJ232" s="4">
        <f>IF(AI232&lt;&gt;0,COUNTIF(Capacitors!A:A,L232),0)</f>
        <v>0</v>
      </c>
      <c r="AK232" s="4">
        <v>0</v>
      </c>
      <c r="AL232" s="4" t="s">
        <v>856</v>
      </c>
      <c r="AM232" s="29">
        <f>Assumptions!H$11+Assumptions!H$12+Assumptions!H$13</f>
        <v>228000</v>
      </c>
      <c r="AN232" s="29">
        <f>IFERROR(IF(C232="RelayElectromechanical",Assumptions!H$10,0),Assumptions!H$10)+IFERROR(IF(M232="RelayElectromechanical",Assumptions!H$10,0),Assumptions!H$10)</f>
        <v>0</v>
      </c>
      <c r="AO232" s="30">
        <f>J232*Assumptions!$H$5</f>
        <v>152000</v>
      </c>
      <c r="AP232" s="30">
        <f>(AI232*5280*Assumptions!$H$6)+(AK232*5280*Assumptions!$H$7)+(AJ232*Assumptions!H$22)</f>
        <v>0</v>
      </c>
      <c r="AQ232" s="29">
        <f t="shared" si="14"/>
        <v>0</v>
      </c>
      <c r="AR232" s="29">
        <f>IF(AL232="Group 4: Requires multiple FLISR ties", Assumptions!$H$9,0)</f>
        <v>0</v>
      </c>
      <c r="AS232" s="36"/>
      <c r="AT232" s="36"/>
      <c r="AU232" s="30">
        <f t="shared" si="15"/>
        <v>380000</v>
      </c>
      <c r="AV232" s="31"/>
      <c r="AW232" s="32"/>
    </row>
    <row r="233" spans="1:49" x14ac:dyDescent="0.25">
      <c r="A233" s="4" t="s">
        <v>122</v>
      </c>
      <c r="B233" s="4">
        <v>13829</v>
      </c>
      <c r="C233" s="4" t="s">
        <v>858</v>
      </c>
      <c r="D233" s="4" t="s">
        <v>123</v>
      </c>
      <c r="E233" s="4">
        <v>855</v>
      </c>
      <c r="F233" s="4">
        <v>298</v>
      </c>
      <c r="G233" s="4">
        <f t="shared" si="12"/>
        <v>557</v>
      </c>
      <c r="H233" s="4">
        <v>2.8926999999999996</v>
      </c>
      <c r="I233" s="4">
        <f>3</f>
        <v>3</v>
      </c>
      <c r="J233" s="4">
        <f>CEILING(G233/Assumptions!$H$4,1)</f>
        <v>2</v>
      </c>
      <c r="K233" s="4" t="s">
        <v>55</v>
      </c>
      <c r="L233" s="4">
        <v>13826</v>
      </c>
      <c r="M233" s="4" t="s">
        <v>857</v>
      </c>
      <c r="N233" s="4">
        <v>60127689</v>
      </c>
      <c r="O233" s="4">
        <v>160</v>
      </c>
      <c r="P233" s="4" t="s">
        <v>26</v>
      </c>
      <c r="Q233" s="4">
        <v>2</v>
      </c>
      <c r="R233" s="4" t="s">
        <v>29</v>
      </c>
      <c r="S233" s="4" t="str">
        <f>IF(AL233="Group 3: Requires transformer upgrade",CONCATENATE(K233, " transformer upgrade"), IF(AND(AL233="Group 4: Requires multiple FLISR ties",U233&lt;=Assumptions!H$39),CONCATENATE(K233, " transformer upgrade"), "No transformer upgrade"))</f>
        <v>No transformer upgrade</v>
      </c>
      <c r="T233" s="4">
        <v>28</v>
      </c>
      <c r="U233" s="4">
        <v>4.4990496686793549</v>
      </c>
      <c r="V233" s="4">
        <v>0</v>
      </c>
      <c r="W233" s="4">
        <v>0</v>
      </c>
      <c r="X233" s="28">
        <v>0.70233262078907399</v>
      </c>
      <c r="Y233" s="4" t="s">
        <v>137</v>
      </c>
      <c r="Z233" s="4">
        <v>379.25961522609998</v>
      </c>
      <c r="AA233" s="28">
        <v>0.70233262058796297</v>
      </c>
      <c r="AB233" s="4" t="s">
        <v>137</v>
      </c>
      <c r="AC233" s="4">
        <f t="shared" si="13"/>
        <v>8.6710393788813604</v>
      </c>
      <c r="AD233" s="4">
        <v>379.2596151175</v>
      </c>
      <c r="AE233" s="4">
        <v>540</v>
      </c>
      <c r="AF233" s="4">
        <v>0.70233262058796297</v>
      </c>
      <c r="AG233" s="4">
        <v>0</v>
      </c>
      <c r="AH233" s="4" t="s">
        <v>138</v>
      </c>
      <c r="AI233" s="4">
        <v>0</v>
      </c>
      <c r="AJ233" s="4">
        <f>IF(AI233&lt;&gt;0,COUNTIF(Capacitors!A:A,L233),0)</f>
        <v>0</v>
      </c>
      <c r="AK233" s="4">
        <v>0</v>
      </c>
      <c r="AL233" s="4" t="s">
        <v>856</v>
      </c>
      <c r="AM233" s="29">
        <f>Assumptions!H$11+Assumptions!H$12+Assumptions!H$13</f>
        <v>228000</v>
      </c>
      <c r="AN233" s="29">
        <f>IFERROR(IF(C233="RelayElectromechanical",Assumptions!H$10,0),Assumptions!H$10)+IFERROR(IF(M233="RelayElectromechanical",Assumptions!H$10,0),Assumptions!H$10)</f>
        <v>120000</v>
      </c>
      <c r="AO233" s="30">
        <f>J233*Assumptions!$H$5</f>
        <v>152000</v>
      </c>
      <c r="AP233" s="30">
        <f>(AI233*5280*Assumptions!$H$6)+(AK233*5280*Assumptions!$H$7)+(AJ233*Assumptions!H$22)</f>
        <v>0</v>
      </c>
      <c r="AQ233" s="29">
        <f t="shared" si="14"/>
        <v>0</v>
      </c>
      <c r="AR233" s="29">
        <f>IF(AL233="Group 4: Requires multiple FLISR ties", Assumptions!$H$9,0)</f>
        <v>0</v>
      </c>
      <c r="AS233" s="36"/>
      <c r="AT233" s="36"/>
      <c r="AU233" s="30">
        <f t="shared" si="15"/>
        <v>500000</v>
      </c>
      <c r="AV233" s="31"/>
      <c r="AW233" s="32"/>
    </row>
    <row r="234" spans="1:49" x14ac:dyDescent="0.25">
      <c r="A234" s="4" t="s">
        <v>53</v>
      </c>
      <c r="B234" s="4">
        <v>14040</v>
      </c>
      <c r="C234" s="4" t="s">
        <v>857</v>
      </c>
      <c r="D234" s="4" t="s">
        <v>54</v>
      </c>
      <c r="E234" s="4">
        <v>1892</v>
      </c>
      <c r="F234" s="4">
        <v>309</v>
      </c>
      <c r="G234" s="4">
        <f t="shared" si="12"/>
        <v>1583</v>
      </c>
      <c r="H234" s="4">
        <v>5.6198000000000006</v>
      </c>
      <c r="I234" s="4">
        <f>3</f>
        <v>3</v>
      </c>
      <c r="J234" s="4">
        <f>CEILING(G234/Assumptions!$H$4,1)</f>
        <v>5</v>
      </c>
      <c r="K234" s="4" t="s">
        <v>55</v>
      </c>
      <c r="L234" s="4">
        <v>13826</v>
      </c>
      <c r="M234" s="4" t="s">
        <v>857</v>
      </c>
      <c r="N234" s="4">
        <v>60211585</v>
      </c>
      <c r="O234" s="4">
        <v>41</v>
      </c>
      <c r="P234" s="4" t="s">
        <v>26</v>
      </c>
      <c r="Q234" s="4">
        <v>4</v>
      </c>
      <c r="R234" s="4" t="s">
        <v>791</v>
      </c>
      <c r="S234" s="4" t="str">
        <f>IF(AL234="Group 3: Requires transformer upgrade",CONCATENATE(K234, " transformer upgrade"), IF(AND(AL234="Group 4: Requires multiple FLISR ties",U234&lt;=Assumptions!H$39),CONCATENATE(K234, " transformer upgrade"), "No transformer upgrade"))</f>
        <v>No transformer upgrade</v>
      </c>
      <c r="T234" s="4">
        <v>28</v>
      </c>
      <c r="U234" s="4">
        <v>4.4990496686793549</v>
      </c>
      <c r="V234" s="4">
        <v>0</v>
      </c>
      <c r="W234" s="4">
        <v>0</v>
      </c>
      <c r="X234" s="28">
        <v>0.97788986710333337</v>
      </c>
      <c r="Y234" s="4" t="s">
        <v>137</v>
      </c>
      <c r="Z234" s="4">
        <v>528.06052823580001</v>
      </c>
      <c r="AA234" s="28">
        <v>0.97788986740740735</v>
      </c>
      <c r="AB234" s="4" t="s">
        <v>137</v>
      </c>
      <c r="AC234" s="4">
        <f t="shared" si="13"/>
        <v>12.073085173518175</v>
      </c>
      <c r="AD234" s="4">
        <v>528.06052839999995</v>
      </c>
      <c r="AE234" s="4">
        <v>540</v>
      </c>
      <c r="AF234" s="28">
        <v>0.97788986740740735</v>
      </c>
      <c r="AG234" s="4">
        <v>0</v>
      </c>
      <c r="AH234" s="4" t="s">
        <v>138</v>
      </c>
      <c r="AI234" s="4">
        <v>0</v>
      </c>
      <c r="AJ234" s="4">
        <f>IF(AI234&lt;&gt;0,COUNTIF(Capacitors!A:A,L234),0)</f>
        <v>0</v>
      </c>
      <c r="AK234" s="4">
        <v>0</v>
      </c>
      <c r="AL234" s="4" t="s">
        <v>139</v>
      </c>
      <c r="AM234" s="29">
        <f>Assumptions!H$11+Assumptions!H$12+Assumptions!H$13</f>
        <v>228000</v>
      </c>
      <c r="AN234" s="29">
        <f>IFERROR(IF(C234="RelayElectromechanical",Assumptions!H$10,0),Assumptions!H$10)+IFERROR(IF(M234="RelayElectromechanical",Assumptions!H$10,0),Assumptions!H$10)</f>
        <v>0</v>
      </c>
      <c r="AO234" s="30">
        <f>J234*Assumptions!$H$5</f>
        <v>380000</v>
      </c>
      <c r="AP234" s="30">
        <f>(AI234*5280*Assumptions!$H$6)+(AK234*5280*Assumptions!$H$7)+(AJ234*Assumptions!H$22)</f>
        <v>0</v>
      </c>
      <c r="AQ234" s="29">
        <f t="shared" si="14"/>
        <v>0</v>
      </c>
      <c r="AR234" s="29">
        <f>IF(AL234="Group 4: Requires multiple FLISR ties", Assumptions!$H$9,0)</f>
        <v>445660.98560000001</v>
      </c>
      <c r="AS234" s="36"/>
      <c r="AT234" s="36"/>
      <c r="AU234" s="30">
        <f t="shared" si="15"/>
        <v>1053660.9856</v>
      </c>
      <c r="AV234" s="31"/>
      <c r="AW234" s="32"/>
    </row>
    <row r="235" spans="1:49" x14ac:dyDescent="0.25">
      <c r="A235" s="4" t="s">
        <v>55</v>
      </c>
      <c r="B235" s="4">
        <v>13827</v>
      </c>
      <c r="C235" s="4" t="s">
        <v>858</v>
      </c>
      <c r="D235" s="4" t="s">
        <v>126</v>
      </c>
      <c r="E235" s="4">
        <v>779</v>
      </c>
      <c r="F235" s="4">
        <v>225</v>
      </c>
      <c r="G235" s="4">
        <f t="shared" si="12"/>
        <v>554</v>
      </c>
      <c r="H235" s="4">
        <v>3.2723</v>
      </c>
      <c r="I235" s="4">
        <f>3</f>
        <v>3</v>
      </c>
      <c r="J235" s="4">
        <f>CEILING(G235/Assumptions!$H$4,1)</f>
        <v>2</v>
      </c>
      <c r="K235" s="4" t="s">
        <v>122</v>
      </c>
      <c r="L235" s="4">
        <v>13830</v>
      </c>
      <c r="M235" s="4" t="s">
        <v>857</v>
      </c>
      <c r="N235" s="4" t="s">
        <v>127</v>
      </c>
      <c r="O235" s="4">
        <v>217</v>
      </c>
      <c r="P235" s="4" t="s">
        <v>26</v>
      </c>
      <c r="Q235" s="4">
        <v>1</v>
      </c>
      <c r="R235" s="4" t="s">
        <v>29</v>
      </c>
      <c r="S235" s="4" t="str">
        <f>IF(AL235="Group 3: Requires transformer upgrade",CONCATENATE(K235, " transformer upgrade"), IF(AND(AL235="Group 4: Requires multiple FLISR ties",U235&lt;=Assumptions!H$39),CONCATENATE(K235, " transformer upgrade"), "No transformer upgrade"))</f>
        <v>No transformer upgrade</v>
      </c>
      <c r="T235" s="4">
        <v>28</v>
      </c>
      <c r="U235" s="4">
        <v>12.721311125434708</v>
      </c>
      <c r="V235" s="4">
        <v>0</v>
      </c>
      <c r="W235" s="4">
        <v>0</v>
      </c>
      <c r="X235" s="28">
        <v>2.0697062008787879</v>
      </c>
      <c r="Y235" s="4" t="s">
        <v>141</v>
      </c>
      <c r="Z235" s="4">
        <v>341.50152314500002</v>
      </c>
      <c r="AA235" s="28">
        <v>0.65534710823333331</v>
      </c>
      <c r="AB235" s="4" t="s">
        <v>141</v>
      </c>
      <c r="AC235" s="4">
        <f t="shared" si="13"/>
        <v>2.472235794980465</v>
      </c>
      <c r="AD235" s="4">
        <v>108.1322728585</v>
      </c>
      <c r="AE235" s="4">
        <v>165</v>
      </c>
      <c r="AF235" s="4">
        <v>0.65534710823333331</v>
      </c>
      <c r="AG235" s="4">
        <v>0.20511363636363636</v>
      </c>
      <c r="AH235" s="4" t="s">
        <v>146</v>
      </c>
      <c r="AI235" s="4">
        <v>0</v>
      </c>
      <c r="AJ235" s="4">
        <f>IF(AI235&lt;&gt;0,COUNTIF(Capacitors!A:A,L235),0)</f>
        <v>0</v>
      </c>
      <c r="AK235" s="4">
        <v>0.20511363636363636</v>
      </c>
      <c r="AL235" s="4" t="s">
        <v>149</v>
      </c>
      <c r="AM235" s="29">
        <f>Assumptions!H$11+Assumptions!H$12+Assumptions!H$13</f>
        <v>228000</v>
      </c>
      <c r="AN235" s="29">
        <f>IFERROR(IF(C235="RelayElectromechanical",Assumptions!H$10,0),Assumptions!H$10)+IFERROR(IF(M235="RelayElectromechanical",Assumptions!H$10,0),Assumptions!H$10)</f>
        <v>120000</v>
      </c>
      <c r="AO235" s="30">
        <f>J235*Assumptions!$H$5</f>
        <v>152000</v>
      </c>
      <c r="AP235" s="30">
        <f>(AI235*5280*Assumptions!$H$6)+(AK235*5280*Assumptions!$H$7)+(AJ235*Assumptions!H$22)</f>
        <v>66203.297727272729</v>
      </c>
      <c r="AQ235" s="29">
        <f t="shared" si="14"/>
        <v>0</v>
      </c>
      <c r="AR235" s="29">
        <f>IF(AL235="Group 4: Requires multiple FLISR ties", Assumptions!$H$9,0)</f>
        <v>0</v>
      </c>
      <c r="AS235" s="36"/>
      <c r="AT235" s="36"/>
      <c r="AU235" s="30">
        <f t="shared" si="15"/>
        <v>566203.29772727273</v>
      </c>
      <c r="AV235" s="31"/>
      <c r="AW235" s="32"/>
    </row>
    <row r="236" spans="1:49" x14ac:dyDescent="0.25">
      <c r="A236" s="4" t="s">
        <v>65</v>
      </c>
      <c r="B236" s="4">
        <v>13630</v>
      </c>
      <c r="C236" s="4" t="s">
        <v>857</v>
      </c>
      <c r="D236" s="4" t="s">
        <v>81</v>
      </c>
      <c r="E236" s="4">
        <v>1200</v>
      </c>
      <c r="F236" s="4">
        <v>307</v>
      </c>
      <c r="G236" s="4">
        <f t="shared" si="12"/>
        <v>893</v>
      </c>
      <c r="H236" s="4">
        <v>4.8890000000000002</v>
      </c>
      <c r="I236" s="4">
        <f>3</f>
        <v>3</v>
      </c>
      <c r="J236" s="4">
        <f>CEILING(G236/Assumptions!$H$4,1)</f>
        <v>3</v>
      </c>
      <c r="K236" s="4" t="s">
        <v>31</v>
      </c>
      <c r="L236" s="4">
        <v>13835</v>
      </c>
      <c r="M236" s="4" t="s">
        <v>857</v>
      </c>
      <c r="N236" s="4">
        <v>60344887</v>
      </c>
      <c r="O236" s="4">
        <v>236</v>
      </c>
      <c r="P236" s="4" t="s">
        <v>26</v>
      </c>
      <c r="Q236" s="4">
        <v>5</v>
      </c>
      <c r="R236" s="4" t="s">
        <v>29</v>
      </c>
      <c r="S236" s="4" t="str">
        <f>IF(AL236="Group 3: Requires transformer upgrade",CONCATENATE(K236, " transformer upgrade"), IF(AND(AL236="Group 4: Requires multiple FLISR ties",U236&lt;=Assumptions!H$39),CONCATENATE(K236, " transformer upgrade"), "No transformer upgrade"))</f>
        <v>No transformer upgrade</v>
      </c>
      <c r="T236" s="4">
        <v>28</v>
      </c>
      <c r="U236" s="4">
        <v>5.2878256064462263</v>
      </c>
      <c r="V236" s="4">
        <v>0</v>
      </c>
      <c r="W236" s="4">
        <v>0</v>
      </c>
      <c r="X236" s="28">
        <v>0.89007272500000001</v>
      </c>
      <c r="Y236" s="4" t="s">
        <v>137</v>
      </c>
      <c r="Z236" s="4">
        <v>480.63927150000001</v>
      </c>
      <c r="AA236" s="28">
        <v>0.89007272493555556</v>
      </c>
      <c r="AB236" s="4" t="s">
        <v>137</v>
      </c>
      <c r="AC236" s="4">
        <f t="shared" si="13"/>
        <v>10.988889625436137</v>
      </c>
      <c r="AD236" s="4">
        <v>480.63927146520001</v>
      </c>
      <c r="AE236" s="4">
        <v>540</v>
      </c>
      <c r="AF236" s="4">
        <v>0.89007272493555556</v>
      </c>
      <c r="AG236" s="4">
        <v>0</v>
      </c>
      <c r="AH236" s="4" t="s">
        <v>138</v>
      </c>
      <c r="AI236" s="4">
        <v>0</v>
      </c>
      <c r="AJ236" s="4">
        <f>IF(AI236&lt;&gt;0,COUNTIF(Capacitors!A:A,L236),0)</f>
        <v>0</v>
      </c>
      <c r="AK236" s="4">
        <v>0</v>
      </c>
      <c r="AL236" s="4" t="s">
        <v>856</v>
      </c>
      <c r="AM236" s="29">
        <f>Assumptions!H$11+Assumptions!H$12+Assumptions!H$13</f>
        <v>228000</v>
      </c>
      <c r="AN236" s="29">
        <f>IFERROR(IF(C236="RelayElectromechanical",Assumptions!H$10,0),Assumptions!H$10)+IFERROR(IF(M236="RelayElectromechanical",Assumptions!H$10,0),Assumptions!H$10)</f>
        <v>0</v>
      </c>
      <c r="AO236" s="30">
        <f>J236*Assumptions!$H$5</f>
        <v>228000</v>
      </c>
      <c r="AP236" s="30">
        <f>(AI236*5280*Assumptions!$H$6)+(AK236*5280*Assumptions!$H$7)+(AJ236*Assumptions!H$22)</f>
        <v>0</v>
      </c>
      <c r="AQ236" s="29">
        <f t="shared" si="14"/>
        <v>0</v>
      </c>
      <c r="AR236" s="29">
        <f>IF(AL236="Group 4: Requires multiple FLISR ties", Assumptions!$H$9,0)</f>
        <v>0</v>
      </c>
      <c r="AS236" s="36"/>
      <c r="AT236" s="36"/>
      <c r="AU236" s="30">
        <f t="shared" si="15"/>
        <v>456000</v>
      </c>
      <c r="AV236" s="31"/>
      <c r="AW236" s="32"/>
    </row>
    <row r="237" spans="1:49" x14ac:dyDescent="0.25">
      <c r="A237" s="4" t="s">
        <v>108</v>
      </c>
      <c r="B237" s="4">
        <v>13935</v>
      </c>
      <c r="C237" s="4" t="s">
        <v>858</v>
      </c>
      <c r="D237" s="4" t="s">
        <v>129</v>
      </c>
      <c r="E237" s="4">
        <v>675</v>
      </c>
      <c r="F237" s="4">
        <v>303</v>
      </c>
      <c r="G237" s="4">
        <f t="shared" si="12"/>
        <v>372</v>
      </c>
      <c r="H237" s="4">
        <v>1.6298999999999999</v>
      </c>
      <c r="I237" s="4">
        <f>3</f>
        <v>3</v>
      </c>
      <c r="J237" s="4">
        <f>CEILING(G237/Assumptions!$H$4,1)</f>
        <v>2</v>
      </c>
      <c r="K237" s="4" t="s">
        <v>41</v>
      </c>
      <c r="L237" s="4">
        <v>13836</v>
      </c>
      <c r="M237" s="4" t="s">
        <v>857</v>
      </c>
      <c r="N237" s="4">
        <v>10429859</v>
      </c>
      <c r="O237" s="4">
        <v>246</v>
      </c>
      <c r="P237" s="4" t="s">
        <v>26</v>
      </c>
      <c r="Q237" s="4">
        <v>2</v>
      </c>
      <c r="R237" s="4" t="s">
        <v>29</v>
      </c>
      <c r="S237" s="4" t="str">
        <f>IF(AL237="Group 3: Requires transformer upgrade",CONCATENATE(K237, " transformer upgrade"), IF(AND(AL237="Group 4: Requires multiple FLISR ties",U237&lt;=Assumptions!H$39),CONCATENATE(K237, " transformer upgrade"), "No transformer upgrade"))</f>
        <v>No transformer upgrade</v>
      </c>
      <c r="T237" s="4">
        <v>28</v>
      </c>
      <c r="U237" s="4">
        <v>8.4223525939197721</v>
      </c>
      <c r="V237" s="4">
        <v>0</v>
      </c>
      <c r="W237" s="4">
        <v>0</v>
      </c>
      <c r="X237" s="28">
        <v>0.62480601144092596</v>
      </c>
      <c r="Y237" s="4" t="s">
        <v>137</v>
      </c>
      <c r="Z237" s="4">
        <v>337.39524617810002</v>
      </c>
      <c r="AA237" s="28">
        <v>0.62480600840740741</v>
      </c>
      <c r="AB237" s="4" t="s">
        <v>137</v>
      </c>
      <c r="AC237" s="4">
        <f t="shared" si="13"/>
        <v>7.7138913162353573</v>
      </c>
      <c r="AD237" s="4">
        <v>337.39524454000002</v>
      </c>
      <c r="AE237" s="4">
        <v>540</v>
      </c>
      <c r="AF237" s="4">
        <v>0.62480600840740741</v>
      </c>
      <c r="AG237" s="4">
        <v>0</v>
      </c>
      <c r="AH237" s="4" t="s">
        <v>138</v>
      </c>
      <c r="AI237" s="4">
        <v>0</v>
      </c>
      <c r="AJ237" s="4">
        <f>IF(AI237&lt;&gt;0,COUNTIF(Capacitors!A:A,L237),0)</f>
        <v>0</v>
      </c>
      <c r="AK237" s="4">
        <v>0</v>
      </c>
      <c r="AL237" s="4" t="s">
        <v>856</v>
      </c>
      <c r="AM237" s="29">
        <f>Assumptions!H$11+Assumptions!H$12+Assumptions!H$13</f>
        <v>228000</v>
      </c>
      <c r="AN237" s="29">
        <f>IFERROR(IF(C237="RelayElectromechanical",Assumptions!H$10,0),Assumptions!H$10)+IFERROR(IF(M237="RelayElectromechanical",Assumptions!H$10,0),Assumptions!H$10)</f>
        <v>120000</v>
      </c>
      <c r="AO237" s="30">
        <f>J237*Assumptions!$H$5</f>
        <v>152000</v>
      </c>
      <c r="AP237" s="30">
        <f>(AI237*5280*Assumptions!$H$6)+(AK237*5280*Assumptions!$H$7)+(AJ237*Assumptions!H$22)</f>
        <v>0</v>
      </c>
      <c r="AQ237" s="29">
        <f t="shared" si="14"/>
        <v>0</v>
      </c>
      <c r="AR237" s="29">
        <f>IF(AL237="Group 4: Requires multiple FLISR ties", Assumptions!$H$9,0)</f>
        <v>0</v>
      </c>
      <c r="AS237" s="36"/>
      <c r="AT237" s="36"/>
      <c r="AU237" s="30">
        <f t="shared" si="15"/>
        <v>500000</v>
      </c>
      <c r="AV237" s="31"/>
      <c r="AW237" s="32"/>
    </row>
    <row r="238" spans="1:49" x14ac:dyDescent="0.25">
      <c r="A238" s="4" t="s">
        <v>69</v>
      </c>
      <c r="B238" s="4">
        <v>13351</v>
      </c>
      <c r="C238" s="4" t="s">
        <v>857</v>
      </c>
      <c r="D238" s="4" t="s">
        <v>70</v>
      </c>
      <c r="E238" s="4">
        <v>1898</v>
      </c>
      <c r="F238" s="4">
        <v>386</v>
      </c>
      <c r="G238" s="4">
        <f t="shared" si="12"/>
        <v>1512</v>
      </c>
      <c r="H238" s="4">
        <v>4.4272000000000009</v>
      </c>
      <c r="I238" s="4">
        <f>3</f>
        <v>3</v>
      </c>
      <c r="J238" s="4">
        <f>CEILING(G238/Assumptions!$H$4,1)</f>
        <v>5</v>
      </c>
      <c r="K238" s="4" t="s">
        <v>31</v>
      </c>
      <c r="L238" s="4">
        <v>13838</v>
      </c>
      <c r="M238" s="4" t="s">
        <v>857</v>
      </c>
      <c r="N238" s="4" t="s">
        <v>71</v>
      </c>
      <c r="O238" s="4">
        <v>12</v>
      </c>
      <c r="P238" s="4" t="s">
        <v>26</v>
      </c>
      <c r="Q238" s="4">
        <v>4</v>
      </c>
      <c r="R238" s="4" t="s">
        <v>29</v>
      </c>
      <c r="S238" s="4" t="str">
        <f>IF(AL238="Group 3: Requires transformer upgrade",CONCATENATE(K238, " transformer upgrade"), IF(AND(AL238="Group 4: Requires multiple FLISR ties",U238&lt;=Assumptions!H$39),CONCATENATE(K238, " transformer upgrade"), "No transformer upgrade"))</f>
        <v>No transformer upgrade</v>
      </c>
      <c r="T238" s="4">
        <v>28</v>
      </c>
      <c r="U238" s="4">
        <v>5.2878256064462263</v>
      </c>
      <c r="V238" s="4">
        <v>0</v>
      </c>
      <c r="W238" s="4">
        <v>0</v>
      </c>
      <c r="X238" s="28">
        <v>0.92600818909407401</v>
      </c>
      <c r="Y238" s="4" t="s">
        <v>137</v>
      </c>
      <c r="Z238" s="4">
        <v>500.04442211079999</v>
      </c>
      <c r="AA238" s="28">
        <v>0.92600824796296299</v>
      </c>
      <c r="AB238" s="4" t="s">
        <v>137</v>
      </c>
      <c r="AC238" s="4">
        <f t="shared" si="13"/>
        <v>11.432551682611397</v>
      </c>
      <c r="AD238" s="4">
        <v>500.04445390000001</v>
      </c>
      <c r="AE238" s="4">
        <v>540</v>
      </c>
      <c r="AF238" s="28">
        <v>0.92600824796296299</v>
      </c>
      <c r="AG238" s="4">
        <v>0</v>
      </c>
      <c r="AH238" s="4" t="s">
        <v>138</v>
      </c>
      <c r="AI238" s="4">
        <v>0</v>
      </c>
      <c r="AJ238" s="4">
        <f>IF(AI238&lt;&gt;0,COUNTIF(Capacitors!A:A,L238),0)</f>
        <v>0</v>
      </c>
      <c r="AK238" s="4">
        <v>0</v>
      </c>
      <c r="AL238" s="4" t="s">
        <v>139</v>
      </c>
      <c r="AM238" s="29">
        <f>Assumptions!H$11+Assumptions!H$12+Assumptions!H$13</f>
        <v>228000</v>
      </c>
      <c r="AN238" s="29">
        <f>IFERROR(IF(C238="RelayElectromechanical",Assumptions!H$10,0),Assumptions!H$10)+IFERROR(IF(M238="RelayElectromechanical",Assumptions!H$10,0),Assumptions!H$10)</f>
        <v>0</v>
      </c>
      <c r="AO238" s="30">
        <f>J238*Assumptions!$H$5</f>
        <v>380000</v>
      </c>
      <c r="AP238" s="30">
        <f>(AI238*5280*Assumptions!$H$6)+(AK238*5280*Assumptions!$H$7)+(AJ238*Assumptions!H$22)</f>
        <v>0</v>
      </c>
      <c r="AQ238" s="29">
        <f t="shared" si="14"/>
        <v>0</v>
      </c>
      <c r="AR238" s="29">
        <f>IF(AL238="Group 4: Requires multiple FLISR ties", Assumptions!$H$9,0)</f>
        <v>445660.98560000001</v>
      </c>
      <c r="AS238" s="36"/>
      <c r="AT238" s="36"/>
      <c r="AU238" s="30">
        <f t="shared" si="15"/>
        <v>1053660.9856</v>
      </c>
      <c r="AV238" s="31"/>
      <c r="AW238" s="32"/>
    </row>
    <row r="239" spans="1:49" x14ac:dyDescent="0.25">
      <c r="A239" s="4" t="s">
        <v>51</v>
      </c>
      <c r="B239" s="4">
        <v>13107</v>
      </c>
      <c r="C239" s="4" t="s">
        <v>857</v>
      </c>
      <c r="D239" s="4" t="s">
        <v>52</v>
      </c>
      <c r="E239" s="4">
        <v>1772</v>
      </c>
      <c r="F239" s="4">
        <v>269</v>
      </c>
      <c r="G239" s="4">
        <f t="shared" si="12"/>
        <v>1503</v>
      </c>
      <c r="H239" s="4">
        <v>5.6341000000000001</v>
      </c>
      <c r="I239" s="4">
        <f>3</f>
        <v>3</v>
      </c>
      <c r="J239" s="4">
        <f>CEILING(G239/Assumptions!$H$4,1)</f>
        <v>5</v>
      </c>
      <c r="K239" s="4" t="s">
        <v>31</v>
      </c>
      <c r="L239" s="4">
        <v>13838</v>
      </c>
      <c r="M239" s="4" t="s">
        <v>857</v>
      </c>
      <c r="N239" s="4">
        <v>91354615</v>
      </c>
      <c r="O239" s="4">
        <v>89</v>
      </c>
      <c r="P239" s="4" t="s">
        <v>26</v>
      </c>
      <c r="Q239" s="4">
        <v>2</v>
      </c>
      <c r="R239" s="4" t="s">
        <v>791</v>
      </c>
      <c r="S239" s="4" t="str">
        <f>IF(AL239="Group 3: Requires transformer upgrade",CONCATENATE(K239, " transformer upgrade"), IF(AND(AL239="Group 4: Requires multiple FLISR ties",U239&lt;=Assumptions!H$39),CONCATENATE(K239, " transformer upgrade"), "No transformer upgrade"))</f>
        <v>No transformer upgrade</v>
      </c>
      <c r="T239" s="4">
        <v>28</v>
      </c>
      <c r="U239" s="4">
        <v>5.2878256064462263</v>
      </c>
      <c r="V239" s="4">
        <v>0</v>
      </c>
      <c r="W239" s="4">
        <v>0</v>
      </c>
      <c r="X239" s="28">
        <v>1.122331035759</v>
      </c>
      <c r="Y239" s="4" t="s">
        <v>142</v>
      </c>
      <c r="Z239" s="4">
        <v>224.46620715180001</v>
      </c>
      <c r="AA239" s="28">
        <v>0.99934546442333339</v>
      </c>
      <c r="AB239" s="4" t="s">
        <v>137</v>
      </c>
      <c r="AC239" s="4">
        <f t="shared" si="13"/>
        <v>12.337977222056029</v>
      </c>
      <c r="AD239" s="4">
        <v>539.64655078860005</v>
      </c>
      <c r="AE239" s="4">
        <v>540</v>
      </c>
      <c r="AF239" s="28">
        <v>0.99934546442333339</v>
      </c>
      <c r="AG239" s="4">
        <v>1.6666666666666666E-2</v>
      </c>
      <c r="AH239" s="4" t="s">
        <v>138</v>
      </c>
      <c r="AI239" s="4">
        <v>1.6666666666666666E-2</v>
      </c>
      <c r="AJ239" s="4">
        <f>IF(AI239&lt;&gt;0,COUNTIF(Capacitors!A:A,L239),0)</f>
        <v>0</v>
      </c>
      <c r="AK239" s="4">
        <v>0</v>
      </c>
      <c r="AL239" s="4" t="s">
        <v>139</v>
      </c>
      <c r="AM239" s="29">
        <f>Assumptions!H$11+Assumptions!H$12+Assumptions!H$13</f>
        <v>228000</v>
      </c>
      <c r="AN239" s="29">
        <f>IFERROR(IF(C239="RelayElectromechanical",Assumptions!H$10,0),Assumptions!H$10)+IFERROR(IF(M239="RelayElectromechanical",Assumptions!H$10,0),Assumptions!H$10)</f>
        <v>0</v>
      </c>
      <c r="AO239" s="30">
        <f>J239*Assumptions!$H$5</f>
        <v>380000</v>
      </c>
      <c r="AP239" s="30">
        <f>(AI239*5280*Assumptions!$H$6)+(AK239*5280*Assumptions!$H$7)+(AJ239*Assumptions!H$22)</f>
        <v>4741.1759999999995</v>
      </c>
      <c r="AQ239" s="29">
        <f t="shared" si="14"/>
        <v>0</v>
      </c>
      <c r="AR239" s="29">
        <f>IF(AL239="Group 4: Requires multiple FLISR ties", Assumptions!$H$9,0)</f>
        <v>445660.98560000001</v>
      </c>
      <c r="AS239" s="36"/>
      <c r="AT239" s="36"/>
      <c r="AU239" s="30">
        <f t="shared" si="15"/>
        <v>1058402.1616</v>
      </c>
      <c r="AV239" s="31"/>
      <c r="AW239" s="32"/>
    </row>
    <row r="240" spans="1:49" x14ac:dyDescent="0.25">
      <c r="A240" s="4" t="s">
        <v>30</v>
      </c>
      <c r="B240" s="4">
        <v>13993</v>
      </c>
      <c r="C240" s="4" t="s">
        <v>857</v>
      </c>
      <c r="D240" s="4" t="s">
        <v>750</v>
      </c>
      <c r="E240" s="4">
        <v>1218</v>
      </c>
      <c r="F240" s="4">
        <v>309</v>
      </c>
      <c r="G240" s="4">
        <f t="shared" si="12"/>
        <v>909</v>
      </c>
      <c r="H240" s="4">
        <v>4.4746999999999995</v>
      </c>
      <c r="I240" s="4">
        <f>3</f>
        <v>3</v>
      </c>
      <c r="J240" s="4">
        <f>CEILING(G240/Assumptions!$H$4,1)</f>
        <v>3</v>
      </c>
      <c r="K240" s="4" t="s">
        <v>31</v>
      </c>
      <c r="L240" s="4">
        <v>13839</v>
      </c>
      <c r="M240" s="4" t="s">
        <v>857</v>
      </c>
      <c r="N240" s="4">
        <v>60555876</v>
      </c>
      <c r="O240" s="4">
        <v>144</v>
      </c>
      <c r="P240" s="4" t="s">
        <v>26</v>
      </c>
      <c r="Q240" s="4">
        <v>4</v>
      </c>
      <c r="R240" s="4" t="s">
        <v>29</v>
      </c>
      <c r="S240" s="4" t="str">
        <f>IF(AL240="Group 3: Requires transformer upgrade",CONCATENATE(K240, " transformer upgrade"), IF(AND(AL240="Group 4: Requires multiple FLISR ties",U240&lt;=Assumptions!H$39),CONCATENATE(K240, " transformer upgrade"), "No transformer upgrade"))</f>
        <v>No transformer upgrade</v>
      </c>
      <c r="T240" s="4">
        <v>28</v>
      </c>
      <c r="U240" s="4">
        <v>5.2878256064462263</v>
      </c>
      <c r="V240" s="4">
        <v>0</v>
      </c>
      <c r="W240" s="4">
        <v>0</v>
      </c>
      <c r="X240" s="28">
        <v>1.1470853277134991</v>
      </c>
      <c r="Y240" s="4" t="s">
        <v>140</v>
      </c>
      <c r="Z240" s="4">
        <v>645.80903950269999</v>
      </c>
      <c r="AA240" s="28">
        <v>1.147085328063943</v>
      </c>
      <c r="AB240" s="4" t="s">
        <v>140</v>
      </c>
      <c r="AC240" s="4">
        <f t="shared" si="13"/>
        <v>14.76517770746919</v>
      </c>
      <c r="AD240" s="4">
        <v>645.80903969999997</v>
      </c>
      <c r="AE240" s="4">
        <v>563</v>
      </c>
      <c r="AF240" s="28">
        <v>1.147085328063943</v>
      </c>
      <c r="AG240" s="4">
        <v>0</v>
      </c>
      <c r="AH240" s="4" t="s">
        <v>138</v>
      </c>
      <c r="AI240" s="4">
        <v>0</v>
      </c>
      <c r="AJ240" s="4">
        <f>IF(AI240&lt;&gt;0,COUNTIF(Capacitors!A:A,L240),0)</f>
        <v>0</v>
      </c>
      <c r="AK240" s="4">
        <v>0</v>
      </c>
      <c r="AL240" s="4" t="s">
        <v>139</v>
      </c>
      <c r="AM240" s="29">
        <f>Assumptions!H$11+Assumptions!H$12+Assumptions!H$13</f>
        <v>228000</v>
      </c>
      <c r="AN240" s="29">
        <f>IFERROR(IF(C240="RelayElectromechanical",Assumptions!H$10,0),Assumptions!H$10)+IFERROR(IF(M240="RelayElectromechanical",Assumptions!H$10,0),Assumptions!H$10)</f>
        <v>0</v>
      </c>
      <c r="AO240" s="30">
        <f>J240*Assumptions!$H$5</f>
        <v>228000</v>
      </c>
      <c r="AP240" s="30">
        <f>(AI240*5280*Assumptions!$H$6)+(AK240*5280*Assumptions!$H$7)+(AJ240*Assumptions!H$22)</f>
        <v>0</v>
      </c>
      <c r="AQ240" s="29">
        <f t="shared" si="14"/>
        <v>0</v>
      </c>
      <c r="AR240" s="29">
        <f>IF(AL240="Group 4: Requires multiple FLISR ties", Assumptions!$H$9,0)</f>
        <v>445660.98560000001</v>
      </c>
      <c r="AS240" s="36"/>
      <c r="AT240" s="36"/>
      <c r="AU240" s="30">
        <f t="shared" si="15"/>
        <v>901660.98560000001</v>
      </c>
      <c r="AV240" s="31"/>
      <c r="AW240" s="32"/>
    </row>
    <row r="241" spans="1:49" x14ac:dyDescent="0.25">
      <c r="A241" s="4" t="s">
        <v>31</v>
      </c>
      <c r="B241" s="4">
        <v>13838</v>
      </c>
      <c r="C241" s="4" t="s">
        <v>857</v>
      </c>
      <c r="D241" s="4" t="s">
        <v>58</v>
      </c>
      <c r="E241" s="4">
        <v>1930</v>
      </c>
      <c r="F241" s="4">
        <v>321</v>
      </c>
      <c r="G241" s="4">
        <f t="shared" si="12"/>
        <v>1609</v>
      </c>
      <c r="H241" s="4">
        <v>4.8033000000000001</v>
      </c>
      <c r="I241" s="4">
        <f>3</f>
        <v>3</v>
      </c>
      <c r="J241" s="4">
        <f>CEILING(G241/Assumptions!$H$4,1)</f>
        <v>5</v>
      </c>
      <c r="K241" s="4" t="s">
        <v>41</v>
      </c>
      <c r="L241" s="4">
        <v>13840</v>
      </c>
      <c r="M241" s="4" t="s">
        <v>857</v>
      </c>
      <c r="N241" s="4">
        <v>93024657</v>
      </c>
      <c r="O241" s="4">
        <v>45</v>
      </c>
      <c r="P241" s="4" t="s">
        <v>26</v>
      </c>
      <c r="Q241" s="4">
        <v>5</v>
      </c>
      <c r="R241" s="4" t="s">
        <v>29</v>
      </c>
      <c r="S241" s="4" t="str">
        <f>IF(AL241="Group 3: Requires transformer upgrade",CONCATENATE(K241, " transformer upgrade"), IF(AND(AL241="Group 4: Requires multiple FLISR ties",U241&lt;=Assumptions!H$39),CONCATENATE(K241, " transformer upgrade"), "No transformer upgrade"))</f>
        <v>No transformer upgrade</v>
      </c>
      <c r="T241" s="4">
        <v>28</v>
      </c>
      <c r="U241" s="4">
        <v>8.4223525939197721</v>
      </c>
      <c r="V241" s="4">
        <v>0</v>
      </c>
      <c r="W241" s="4">
        <v>0</v>
      </c>
      <c r="X241" s="28">
        <v>1.6888582103225807</v>
      </c>
      <c r="Y241" s="4" t="s">
        <v>143</v>
      </c>
      <c r="Z241" s="4">
        <v>523.54604519999998</v>
      </c>
      <c r="AA241" s="28">
        <v>0.96945077637407395</v>
      </c>
      <c r="AB241" s="4" t="s">
        <v>137</v>
      </c>
      <c r="AC241" s="4">
        <f t="shared" si="13"/>
        <v>11.968895664833903</v>
      </c>
      <c r="AD241" s="4">
        <v>523.50341924199995</v>
      </c>
      <c r="AE241" s="4">
        <v>540</v>
      </c>
      <c r="AF241" s="28">
        <v>0.96945077637407395</v>
      </c>
      <c r="AG241" s="4">
        <v>3.3333333333333333E-2</v>
      </c>
      <c r="AH241" s="4" t="s">
        <v>138</v>
      </c>
      <c r="AI241" s="4">
        <v>3.3333333333333333E-2</v>
      </c>
      <c r="AJ241" s="4">
        <f>IF(AI241&lt;&gt;0,COUNTIF(Capacitors!A:A,L241),0)</f>
        <v>0</v>
      </c>
      <c r="AK241" s="4">
        <v>0</v>
      </c>
      <c r="AL241" s="4" t="s">
        <v>139</v>
      </c>
      <c r="AM241" s="29">
        <f>Assumptions!H$11+Assumptions!H$12+Assumptions!H$13</f>
        <v>228000</v>
      </c>
      <c r="AN241" s="29">
        <f>IFERROR(IF(C241="RelayElectromechanical",Assumptions!H$10,0),Assumptions!H$10)+IFERROR(IF(M241="RelayElectromechanical",Assumptions!H$10,0),Assumptions!H$10)</f>
        <v>0</v>
      </c>
      <c r="AO241" s="30">
        <f>J241*Assumptions!$H$5</f>
        <v>380000</v>
      </c>
      <c r="AP241" s="30">
        <f>(AI241*5280*Assumptions!$H$6)+(AK241*5280*Assumptions!$H$7)+(AJ241*Assumptions!H$22)</f>
        <v>9482.351999999999</v>
      </c>
      <c r="AQ241" s="29">
        <f t="shared" si="14"/>
        <v>0</v>
      </c>
      <c r="AR241" s="29">
        <f>IF(AL241="Group 4: Requires multiple FLISR ties", Assumptions!$H$9,0)</f>
        <v>445660.98560000001</v>
      </c>
      <c r="AS241" s="36"/>
      <c r="AT241" s="36"/>
      <c r="AU241" s="30">
        <f t="shared" si="15"/>
        <v>1063143.3376</v>
      </c>
      <c r="AV241" s="31"/>
      <c r="AW241" s="32"/>
    </row>
    <row r="242" spans="1:49" x14ac:dyDescent="0.25">
      <c r="A242" s="4" t="s">
        <v>30</v>
      </c>
      <c r="B242" s="4">
        <v>13097</v>
      </c>
      <c r="C242" s="4" t="s">
        <v>857</v>
      </c>
      <c r="D242" s="4" t="s">
        <v>40</v>
      </c>
      <c r="E242" s="4">
        <v>1503</v>
      </c>
      <c r="F242" s="4">
        <v>223</v>
      </c>
      <c r="G242" s="4">
        <f t="shared" si="12"/>
        <v>1280</v>
      </c>
      <c r="H242" s="4">
        <v>6.3811999999999998</v>
      </c>
      <c r="I242" s="4">
        <f>3</f>
        <v>3</v>
      </c>
      <c r="J242" s="4">
        <f>CEILING(G242/Assumptions!$H$4,1)</f>
        <v>4</v>
      </c>
      <c r="K242" s="4" t="s">
        <v>41</v>
      </c>
      <c r="L242" s="4">
        <v>13840</v>
      </c>
      <c r="M242" s="4" t="s">
        <v>857</v>
      </c>
      <c r="N242" s="4">
        <v>93013058</v>
      </c>
      <c r="O242" s="4">
        <v>227</v>
      </c>
      <c r="P242" s="4" t="s">
        <v>26</v>
      </c>
      <c r="Q242" s="4">
        <v>2</v>
      </c>
      <c r="R242" s="4" t="s">
        <v>29</v>
      </c>
      <c r="S242" s="4" t="str">
        <f>IF(AL242="Group 3: Requires transformer upgrade",CONCATENATE(K242, " transformer upgrade"), IF(AND(AL242="Group 4: Requires multiple FLISR ties",U242&lt;=Assumptions!H$39),CONCATENATE(K242, " transformer upgrade"), "No transformer upgrade"))</f>
        <v>No transformer upgrade</v>
      </c>
      <c r="T242" s="4">
        <v>28</v>
      </c>
      <c r="U242" s="4">
        <v>8.4223525939197721</v>
      </c>
      <c r="V242" s="4">
        <v>0</v>
      </c>
      <c r="W242" s="4">
        <v>0</v>
      </c>
      <c r="X242" s="28">
        <v>1.890269561522258</v>
      </c>
      <c r="Y242" s="4" t="s">
        <v>143</v>
      </c>
      <c r="Z242" s="4">
        <v>585.98356407189999</v>
      </c>
      <c r="AA242" s="28">
        <v>1.0851381970042593</v>
      </c>
      <c r="AB242" s="4" t="s">
        <v>137</v>
      </c>
      <c r="AC242" s="4">
        <f t="shared" si="13"/>
        <v>13.397179287892406</v>
      </c>
      <c r="AD242" s="4">
        <v>585.97462638230002</v>
      </c>
      <c r="AE242" s="4">
        <v>540</v>
      </c>
      <c r="AF242" s="28">
        <v>1.0851381970042593</v>
      </c>
      <c r="AG242" s="4">
        <v>7.3863636363636362E-3</v>
      </c>
      <c r="AH242" s="4" t="s">
        <v>138</v>
      </c>
      <c r="AI242" s="4">
        <v>7.3863636363636362E-3</v>
      </c>
      <c r="AJ242" s="4">
        <f>IF(AI242&lt;&gt;0,COUNTIF(Capacitors!A:A,L242),0)</f>
        <v>0</v>
      </c>
      <c r="AK242" s="4">
        <v>0</v>
      </c>
      <c r="AL242" s="4" t="s">
        <v>139</v>
      </c>
      <c r="AM242" s="29">
        <f>Assumptions!H$11+Assumptions!H$12+Assumptions!H$13</f>
        <v>228000</v>
      </c>
      <c r="AN242" s="29">
        <f>IFERROR(IF(C242="RelayElectromechanical",Assumptions!H$10,0),Assumptions!H$10)+IFERROR(IF(M242="RelayElectromechanical",Assumptions!H$10,0),Assumptions!H$10)</f>
        <v>0</v>
      </c>
      <c r="AO242" s="30">
        <f>J242*Assumptions!$H$5</f>
        <v>304000</v>
      </c>
      <c r="AP242" s="30">
        <f>(AI242*5280*Assumptions!$H$6)+(AK242*5280*Assumptions!$H$7)+(AJ242*Assumptions!H$22)</f>
        <v>2101.203</v>
      </c>
      <c r="AQ242" s="29">
        <f t="shared" si="14"/>
        <v>0</v>
      </c>
      <c r="AR242" s="29">
        <f>IF(AL242="Group 4: Requires multiple FLISR ties", Assumptions!$H$9,0)</f>
        <v>445660.98560000001</v>
      </c>
      <c r="AS242" s="36"/>
      <c r="AT242" s="36"/>
      <c r="AU242" s="30">
        <f t="shared" si="15"/>
        <v>979762.18859999999</v>
      </c>
      <c r="AV242" s="31"/>
      <c r="AW242" s="32"/>
    </row>
    <row r="243" spans="1:49" x14ac:dyDescent="0.25">
      <c r="A243" s="4" t="s">
        <v>27</v>
      </c>
      <c r="B243" s="4">
        <v>13590</v>
      </c>
      <c r="C243" s="4" t="s">
        <v>857</v>
      </c>
      <c r="D243" s="4" t="s">
        <v>79</v>
      </c>
      <c r="E243" s="4">
        <v>1706</v>
      </c>
      <c r="F243" s="4">
        <v>420</v>
      </c>
      <c r="G243" s="4">
        <f t="shared" si="12"/>
        <v>1286</v>
      </c>
      <c r="H243" s="4">
        <v>4.7317</v>
      </c>
      <c r="I243" s="4">
        <f>3</f>
        <v>3</v>
      </c>
      <c r="J243" s="4">
        <f>CEILING(G243/Assumptions!$H$4,1)</f>
        <v>4</v>
      </c>
      <c r="K243" s="4" t="s">
        <v>80</v>
      </c>
      <c r="L243" s="4">
        <v>13844</v>
      </c>
      <c r="M243" s="4" t="s">
        <v>857</v>
      </c>
      <c r="N243" s="4">
        <v>91459862</v>
      </c>
      <c r="O243" s="4">
        <v>66</v>
      </c>
      <c r="P243" s="4" t="s">
        <v>26</v>
      </c>
      <c r="Q243" s="4">
        <v>5</v>
      </c>
      <c r="R243" s="4" t="s">
        <v>29</v>
      </c>
      <c r="S243" s="4" t="str">
        <f>IF(AL243="Group 3: Requires transformer upgrade",CONCATENATE(K243, " transformer upgrade"), IF(AND(AL243="Group 4: Requires multiple FLISR ties",U243&lt;=Assumptions!H$39),CONCATENATE(K243, " transformer upgrade"), "No transformer upgrade"))</f>
        <v>No transformer upgrade</v>
      </c>
      <c r="T243" s="4">
        <v>28</v>
      </c>
      <c r="U243" s="4">
        <v>19.787012416443886</v>
      </c>
      <c r="V243" s="4">
        <v>2.2000000000000002</v>
      </c>
      <c r="W243" s="4">
        <v>96.225044864937644</v>
      </c>
      <c r="X243" s="28">
        <v>1.1362030300000001</v>
      </c>
      <c r="Y243" s="4" t="s">
        <v>142</v>
      </c>
      <c r="Z243" s="4">
        <v>227.24060600000001</v>
      </c>
      <c r="AA243" s="28">
        <v>0.90322929294444443</v>
      </c>
      <c r="AB243" s="4" t="s">
        <v>137</v>
      </c>
      <c r="AC243" s="4">
        <f t="shared" si="13"/>
        <v>11.151321379211865</v>
      </c>
      <c r="AD243" s="4">
        <v>487.74381819000001</v>
      </c>
      <c r="AE243" s="4">
        <v>540</v>
      </c>
      <c r="AF243" s="28">
        <v>1.0814238204721067</v>
      </c>
      <c r="AG243" s="4">
        <v>9.6590909090909088E-3</v>
      </c>
      <c r="AH243" s="4" t="s">
        <v>138</v>
      </c>
      <c r="AI243" s="4">
        <v>9.6590909090909088E-3</v>
      </c>
      <c r="AJ243" s="4">
        <f>IF(AI243&lt;&gt;0,COUNTIF(Capacitors!A:A,L243),0)</f>
        <v>0</v>
      </c>
      <c r="AK243" s="4">
        <v>0</v>
      </c>
      <c r="AL243" s="4" t="s">
        <v>139</v>
      </c>
      <c r="AM243" s="29">
        <f>Assumptions!H$11+Assumptions!H$12+Assumptions!H$13</f>
        <v>228000</v>
      </c>
      <c r="AN243" s="29">
        <f>IFERROR(IF(C243="RelayElectromechanical",Assumptions!H$10,0),Assumptions!H$10)+IFERROR(IF(M243="RelayElectromechanical",Assumptions!H$10,0),Assumptions!H$10)</f>
        <v>0</v>
      </c>
      <c r="AO243" s="30">
        <f>J243*Assumptions!$H$5</f>
        <v>304000</v>
      </c>
      <c r="AP243" s="30">
        <f>(AI243*5280*Assumptions!$H$6)+(AK243*5280*Assumptions!$H$7)+(AJ243*Assumptions!H$22)</f>
        <v>2747.7269999999999</v>
      </c>
      <c r="AQ243" s="29">
        <f t="shared" si="14"/>
        <v>0</v>
      </c>
      <c r="AR243" s="29">
        <f>IF(AL243="Group 4: Requires multiple FLISR ties", Assumptions!$H$9,0)</f>
        <v>445660.98560000001</v>
      </c>
      <c r="AS243" s="36"/>
      <c r="AT243" s="36"/>
      <c r="AU243" s="30">
        <f t="shared" si="15"/>
        <v>980408.71259999997</v>
      </c>
      <c r="AV243" s="31"/>
      <c r="AW243" s="32"/>
    </row>
    <row r="244" spans="1:49" x14ac:dyDescent="0.25">
      <c r="A244" s="4" t="s">
        <v>310</v>
      </c>
      <c r="B244" s="4">
        <v>13010</v>
      </c>
      <c r="C244" s="4" t="s">
        <v>857</v>
      </c>
      <c r="D244" s="4" t="s">
        <v>317</v>
      </c>
      <c r="E244" s="4">
        <v>1768</v>
      </c>
      <c r="F244" s="4">
        <v>450</v>
      </c>
      <c r="G244" s="4">
        <f t="shared" si="12"/>
        <v>1318</v>
      </c>
      <c r="H244" s="4">
        <v>4.5116000000000005</v>
      </c>
      <c r="I244" s="4">
        <f>3</f>
        <v>3</v>
      </c>
      <c r="J244" s="4">
        <f>CEILING(G244/Assumptions!$H$4,1)</f>
        <v>4</v>
      </c>
      <c r="K244" s="4" t="s">
        <v>308</v>
      </c>
      <c r="L244" s="4">
        <v>13853</v>
      </c>
      <c r="M244" s="4" t="s">
        <v>857</v>
      </c>
      <c r="N244" s="4" t="s">
        <v>311</v>
      </c>
      <c r="O244" s="4">
        <v>64</v>
      </c>
      <c r="P244" s="4" t="s">
        <v>312</v>
      </c>
      <c r="Q244" s="4">
        <v>1</v>
      </c>
      <c r="R244" s="4" t="s">
        <v>791</v>
      </c>
      <c r="S244" s="4" t="str">
        <f>IF(AL244="Group 3: Requires transformer upgrade",CONCATENATE(K244, " transformer upgrade"), IF(AND(AL244="Group 4: Requires multiple FLISR ties",U244&lt;=Assumptions!H$39),CONCATENATE(K244, " transformer upgrade"), "No transformer upgrade"))</f>
        <v>No transformer upgrade</v>
      </c>
      <c r="T244" s="4">
        <v>28</v>
      </c>
      <c r="U244" s="4">
        <v>3.8223027771460423</v>
      </c>
      <c r="V244" s="4">
        <v>0</v>
      </c>
      <c r="W244" s="4">
        <v>0</v>
      </c>
      <c r="X244" s="28">
        <v>1.0357440663840143</v>
      </c>
      <c r="Y244" s="4" t="s">
        <v>140</v>
      </c>
      <c r="Z244" s="4">
        <v>583.12390937420003</v>
      </c>
      <c r="AA244" s="28">
        <v>1.0357440663840143</v>
      </c>
      <c r="AB244" s="4" t="s">
        <v>140</v>
      </c>
      <c r="AC244" s="4">
        <f t="shared" si="13"/>
        <v>13.332003143504812</v>
      </c>
      <c r="AD244" s="4">
        <v>583.12390937420003</v>
      </c>
      <c r="AE244" s="4">
        <v>563</v>
      </c>
      <c r="AF244" s="28">
        <v>1.0357440663840143</v>
      </c>
      <c r="AG244" s="4">
        <v>0</v>
      </c>
      <c r="AH244" s="4" t="s">
        <v>138</v>
      </c>
      <c r="AI244" s="4">
        <v>0</v>
      </c>
      <c r="AJ244" s="4">
        <f>IF(AI244&lt;&gt;0,COUNTIF(Capacitors!A:A,L244),0)</f>
        <v>0</v>
      </c>
      <c r="AK244" s="4">
        <v>0</v>
      </c>
      <c r="AL244" s="4" t="s">
        <v>139</v>
      </c>
      <c r="AM244" s="29">
        <f>Assumptions!H$11+Assumptions!H$12+Assumptions!H$13</f>
        <v>228000</v>
      </c>
      <c r="AN244" s="29">
        <f>IFERROR(IF(C244="RelayElectromechanical",Assumptions!H$10,0),Assumptions!H$10)+IFERROR(IF(M244="RelayElectromechanical",Assumptions!H$10,0),Assumptions!H$10)</f>
        <v>0</v>
      </c>
      <c r="AO244" s="30">
        <f>J244*Assumptions!$H$5</f>
        <v>304000</v>
      </c>
      <c r="AP244" s="30">
        <f>(AI244*5280*Assumptions!$H$6)+(AK244*5280*Assumptions!$H$7)+(AJ244*Assumptions!H$22)</f>
        <v>0</v>
      </c>
      <c r="AQ244" s="29">
        <f t="shared" si="14"/>
        <v>0</v>
      </c>
      <c r="AR244" s="29">
        <f>IF(AL244="Group 4: Requires multiple FLISR ties", Assumptions!$H$9,0)</f>
        <v>445660.98560000001</v>
      </c>
      <c r="AS244" s="36"/>
      <c r="AT244" s="36"/>
      <c r="AU244" s="30">
        <f t="shared" si="15"/>
        <v>977660.98560000001</v>
      </c>
      <c r="AV244" s="31"/>
      <c r="AW244" s="32"/>
    </row>
    <row r="245" spans="1:49" x14ac:dyDescent="0.25">
      <c r="A245" s="4" t="s">
        <v>337</v>
      </c>
      <c r="B245" s="4">
        <v>13147</v>
      </c>
      <c r="C245" s="4" t="s">
        <v>858</v>
      </c>
      <c r="D245" s="4" t="s">
        <v>339</v>
      </c>
      <c r="E245" s="4">
        <v>1804</v>
      </c>
      <c r="F245" s="4">
        <v>238</v>
      </c>
      <c r="G245" s="4">
        <f t="shared" si="12"/>
        <v>1566</v>
      </c>
      <c r="H245" s="4">
        <v>6.2906000000000004</v>
      </c>
      <c r="I245" s="4">
        <f>3</f>
        <v>3</v>
      </c>
      <c r="J245" s="4">
        <f>CEILING(G245/Assumptions!$H$4,1)</f>
        <v>5</v>
      </c>
      <c r="K245" s="4" t="s">
        <v>308</v>
      </c>
      <c r="L245" s="4">
        <v>13854</v>
      </c>
      <c r="M245" s="4" t="s">
        <v>857</v>
      </c>
      <c r="N245" s="4" t="s">
        <v>340</v>
      </c>
      <c r="O245" s="4">
        <v>139</v>
      </c>
      <c r="P245" s="4" t="s">
        <v>312</v>
      </c>
      <c r="Q245" s="4">
        <v>4</v>
      </c>
      <c r="R245" s="4" t="s">
        <v>791</v>
      </c>
      <c r="S245" s="4" t="str">
        <f>IF(AL245="Group 3: Requires transformer upgrade",CONCATENATE(K245, " transformer upgrade"), IF(AND(AL245="Group 4: Requires multiple FLISR ties",U245&lt;=Assumptions!H$39),CONCATENATE(K245, " transformer upgrade"), "No transformer upgrade"))</f>
        <v>No transformer upgrade</v>
      </c>
      <c r="T245" s="4">
        <v>28</v>
      </c>
      <c r="U245" s="4">
        <v>3.8223027771460423</v>
      </c>
      <c r="V245" s="4">
        <v>0</v>
      </c>
      <c r="W245" s="4">
        <v>0</v>
      </c>
      <c r="X245" s="28">
        <v>1.2416640497457407</v>
      </c>
      <c r="Y245" s="4" t="s">
        <v>137</v>
      </c>
      <c r="Z245" s="4">
        <v>670.49858686269999</v>
      </c>
      <c r="AA245" s="28">
        <v>1.2416640497457407</v>
      </c>
      <c r="AB245" s="4" t="s">
        <v>137</v>
      </c>
      <c r="AC245" s="4">
        <f t="shared" si="13"/>
        <v>15.329656568811162</v>
      </c>
      <c r="AD245" s="4">
        <v>670.49858686269999</v>
      </c>
      <c r="AE245" s="4">
        <v>540</v>
      </c>
      <c r="AF245" s="28">
        <v>1.2416640497457407</v>
      </c>
      <c r="AG245" s="4">
        <v>0</v>
      </c>
      <c r="AH245" s="4" t="s">
        <v>138</v>
      </c>
      <c r="AI245" s="4">
        <v>0</v>
      </c>
      <c r="AJ245" s="4">
        <f>IF(AI245&lt;&gt;0,COUNTIF(Capacitors!A:A,L245),0)</f>
        <v>0</v>
      </c>
      <c r="AK245" s="4">
        <v>0</v>
      </c>
      <c r="AL245" s="4" t="s">
        <v>139</v>
      </c>
      <c r="AM245" s="29">
        <f>Assumptions!H$11+Assumptions!H$12+Assumptions!H$13</f>
        <v>228000</v>
      </c>
      <c r="AN245" s="29">
        <f>IFERROR(IF(C245="RelayElectromechanical",Assumptions!H$10,0),Assumptions!H$10)+IFERROR(IF(M245="RelayElectromechanical",Assumptions!H$10,0),Assumptions!H$10)</f>
        <v>120000</v>
      </c>
      <c r="AO245" s="30">
        <f>J245*Assumptions!$H$5</f>
        <v>380000</v>
      </c>
      <c r="AP245" s="30">
        <f>(AI245*5280*Assumptions!$H$6)+(AK245*5280*Assumptions!$H$7)+(AJ245*Assumptions!H$22)</f>
        <v>0</v>
      </c>
      <c r="AQ245" s="29">
        <f t="shared" si="14"/>
        <v>0</v>
      </c>
      <c r="AR245" s="29">
        <f>IF(AL245="Group 4: Requires multiple FLISR ties", Assumptions!$H$9,0)</f>
        <v>445660.98560000001</v>
      </c>
      <c r="AS245" s="36"/>
      <c r="AT245" s="36"/>
      <c r="AU245" s="30">
        <f t="shared" si="15"/>
        <v>1173660.9856</v>
      </c>
      <c r="AV245" s="31"/>
      <c r="AW245" s="32"/>
    </row>
    <row r="246" spans="1:49" x14ac:dyDescent="0.25">
      <c r="A246" s="4" t="s">
        <v>508</v>
      </c>
      <c r="B246" s="4">
        <v>13428</v>
      </c>
      <c r="C246" s="4" t="s">
        <v>857</v>
      </c>
      <c r="D246" s="4" t="s">
        <v>684</v>
      </c>
      <c r="E246" s="4">
        <v>1315</v>
      </c>
      <c r="F246" s="4">
        <v>367</v>
      </c>
      <c r="G246" s="4">
        <f t="shared" si="12"/>
        <v>948</v>
      </c>
      <c r="H246" s="4">
        <v>3.6921999999999997</v>
      </c>
      <c r="I246" s="4">
        <f>3</f>
        <v>3</v>
      </c>
      <c r="J246" s="4">
        <f>CEILING(G246/Assumptions!$H$4,1)</f>
        <v>3</v>
      </c>
      <c r="K246" s="4" t="s">
        <v>638</v>
      </c>
      <c r="L246" s="4">
        <v>13860</v>
      </c>
      <c r="M246" s="4" t="s">
        <v>858</v>
      </c>
      <c r="N246" s="4" t="s">
        <v>640</v>
      </c>
      <c r="O246" s="4">
        <v>103</v>
      </c>
      <c r="P246" s="4" t="s">
        <v>496</v>
      </c>
      <c r="Q246" s="4">
        <v>1</v>
      </c>
      <c r="R246" s="4" t="s">
        <v>29</v>
      </c>
      <c r="S246" s="4" t="str">
        <f>IF(AL246="Group 3: Requires transformer upgrade",CONCATENATE(K246, " transformer upgrade"), IF(AND(AL246="Group 4: Requires multiple FLISR ties",U246&lt;=Assumptions!H$39),CONCATENATE(K246, " transformer upgrade"), "No transformer upgrade"))</f>
        <v>No transformer upgrade</v>
      </c>
      <c r="T246" s="4">
        <v>28</v>
      </c>
      <c r="U246" s="4">
        <v>6.1040372290049802</v>
      </c>
      <c r="V246" s="4">
        <v>0</v>
      </c>
      <c r="W246" s="4">
        <v>0</v>
      </c>
      <c r="X246" s="28">
        <v>1.0098183747643903</v>
      </c>
      <c r="Y246" s="4" t="s">
        <v>144</v>
      </c>
      <c r="Z246" s="4">
        <v>414.02553365339998</v>
      </c>
      <c r="AA246" s="28">
        <v>0.76957940004537029</v>
      </c>
      <c r="AB246" s="4" t="s">
        <v>137</v>
      </c>
      <c r="AC246" s="4">
        <f t="shared" si="13"/>
        <v>9.5012720288898205</v>
      </c>
      <c r="AD246" s="4">
        <v>415.57287602449998</v>
      </c>
      <c r="AE246" s="4">
        <v>540</v>
      </c>
      <c r="AF246" s="4">
        <v>0.76957940004537029</v>
      </c>
      <c r="AG246" s="4">
        <v>4.5643939393939396E-2</v>
      </c>
      <c r="AH246" s="4" t="s">
        <v>146</v>
      </c>
      <c r="AI246" s="4">
        <v>4.5643939393939396E-2</v>
      </c>
      <c r="AJ246" s="4">
        <f>IF(AI246&lt;&gt;0,COUNTIF(Capacitors!A:A,L246),0)</f>
        <v>0</v>
      </c>
      <c r="AK246" s="4">
        <v>0</v>
      </c>
      <c r="AL246" s="4" t="s">
        <v>149</v>
      </c>
      <c r="AM246" s="29">
        <f>Assumptions!H$11+Assumptions!H$12+Assumptions!H$13</f>
        <v>228000</v>
      </c>
      <c r="AN246" s="29">
        <f>IFERROR(IF(C246="RelayElectromechanical",Assumptions!H$10,0),Assumptions!H$10)+IFERROR(IF(M246="RelayElectromechanical",Assumptions!H$10,0),Assumptions!H$10)</f>
        <v>120000</v>
      </c>
      <c r="AO246" s="30">
        <f>J246*Assumptions!$H$5</f>
        <v>228000</v>
      </c>
      <c r="AP246" s="30">
        <f>(AI246*5280*Assumptions!$H$6)+(AK246*5280*Assumptions!$H$7)+(AJ246*Assumptions!H$22)</f>
        <v>12984.356999999998</v>
      </c>
      <c r="AQ246" s="29">
        <f t="shared" si="14"/>
        <v>0</v>
      </c>
      <c r="AR246" s="29">
        <f>IF(AL246="Group 4: Requires multiple FLISR ties", Assumptions!$H$9,0)</f>
        <v>0</v>
      </c>
      <c r="AS246" s="36"/>
      <c r="AT246" s="36"/>
      <c r="AU246" s="30">
        <f t="shared" si="15"/>
        <v>588984.35699999996</v>
      </c>
      <c r="AV246" s="31"/>
      <c r="AW246" s="32"/>
    </row>
    <row r="247" spans="1:49" x14ac:dyDescent="0.25">
      <c r="A247" s="4" t="s">
        <v>665</v>
      </c>
      <c r="B247" s="4">
        <v>13516</v>
      </c>
      <c r="C247" s="4" t="s">
        <v>858</v>
      </c>
      <c r="D247" s="4" t="s">
        <v>666</v>
      </c>
      <c r="E247" s="4">
        <v>954</v>
      </c>
      <c r="F247" s="4">
        <v>394</v>
      </c>
      <c r="G247" s="4">
        <f t="shared" si="12"/>
        <v>560</v>
      </c>
      <c r="H247" s="4">
        <v>3.4836000000000005</v>
      </c>
      <c r="I247" s="4">
        <f>3</f>
        <v>3</v>
      </c>
      <c r="J247" s="4">
        <f>CEILING(G247/Assumptions!$H$4,1)</f>
        <v>2</v>
      </c>
      <c r="K247" s="4" t="s">
        <v>638</v>
      </c>
      <c r="L247" s="4">
        <v>13864</v>
      </c>
      <c r="M247" s="4" t="s">
        <v>857</v>
      </c>
      <c r="N247" s="4" t="s">
        <v>667</v>
      </c>
      <c r="O247" s="4">
        <v>182</v>
      </c>
      <c r="P247" s="4" t="s">
        <v>496</v>
      </c>
      <c r="Q247" s="4">
        <v>1</v>
      </c>
      <c r="R247" s="4" t="s">
        <v>29</v>
      </c>
      <c r="S247" s="4" t="str">
        <f>IF(AL247="Group 3: Requires transformer upgrade",CONCATENATE(K247, " transformer upgrade"), IF(AND(AL247="Group 4: Requires multiple FLISR ties",U247&lt;=Assumptions!H$39),CONCATENATE(K247, " transformer upgrade"), "No transformer upgrade"))</f>
        <v>No transformer upgrade</v>
      </c>
      <c r="T247" s="4">
        <v>28</v>
      </c>
      <c r="U247" s="4">
        <v>6.1040372290049802</v>
      </c>
      <c r="V247" s="4">
        <v>0</v>
      </c>
      <c r="W247" s="4">
        <v>0</v>
      </c>
      <c r="X247" s="28">
        <v>0.81214055555555553</v>
      </c>
      <c r="Y247" s="4" t="s">
        <v>137</v>
      </c>
      <c r="Z247" s="4">
        <v>438.55590000000001</v>
      </c>
      <c r="AA247" s="28">
        <v>0.81214055682481479</v>
      </c>
      <c r="AB247" s="4" t="s">
        <v>137</v>
      </c>
      <c r="AC247" s="4">
        <f t="shared" si="13"/>
        <v>10.026734545690411</v>
      </c>
      <c r="AD247" s="4">
        <v>438.55590068539999</v>
      </c>
      <c r="AE247" s="4">
        <v>540</v>
      </c>
      <c r="AF247" s="4">
        <v>0.81214055682481479</v>
      </c>
      <c r="AG247" s="4">
        <v>0</v>
      </c>
      <c r="AH247" s="4" t="s">
        <v>138</v>
      </c>
      <c r="AI247" s="4">
        <v>0</v>
      </c>
      <c r="AJ247" s="4">
        <f>IF(AI247&lt;&gt;0,COUNTIF(Capacitors!A:A,L247),0)</f>
        <v>0</v>
      </c>
      <c r="AK247" s="4">
        <v>0</v>
      </c>
      <c r="AL247" s="4" t="s">
        <v>856</v>
      </c>
      <c r="AM247" s="29">
        <f>Assumptions!H$11+Assumptions!H$12+Assumptions!H$13</f>
        <v>228000</v>
      </c>
      <c r="AN247" s="29">
        <f>IFERROR(IF(C247="RelayElectromechanical",Assumptions!H$10,0),Assumptions!H$10)+IFERROR(IF(M247="RelayElectromechanical",Assumptions!H$10,0),Assumptions!H$10)</f>
        <v>120000</v>
      </c>
      <c r="AO247" s="30">
        <f>J247*Assumptions!$H$5</f>
        <v>152000</v>
      </c>
      <c r="AP247" s="30">
        <f>(AI247*5280*Assumptions!$H$6)+(AK247*5280*Assumptions!$H$7)+(AJ247*Assumptions!H$22)</f>
        <v>0</v>
      </c>
      <c r="AQ247" s="29">
        <f t="shared" si="14"/>
        <v>0</v>
      </c>
      <c r="AR247" s="29">
        <f>IF(AL247="Group 4: Requires multiple FLISR ties", Assumptions!$H$9,0)</f>
        <v>0</v>
      </c>
      <c r="AS247" s="36"/>
      <c r="AT247" s="36"/>
      <c r="AU247" s="30">
        <f t="shared" si="15"/>
        <v>500000</v>
      </c>
      <c r="AV247" s="31"/>
      <c r="AW247" s="32"/>
    </row>
    <row r="248" spans="1:49" x14ac:dyDescent="0.25">
      <c r="A248" s="4" t="s">
        <v>565</v>
      </c>
      <c r="B248" s="4">
        <v>13574</v>
      </c>
      <c r="C248" s="4" t="s">
        <v>858</v>
      </c>
      <c r="D248" s="4" t="s">
        <v>566</v>
      </c>
      <c r="E248" s="4">
        <v>890</v>
      </c>
      <c r="F248" s="4">
        <v>353</v>
      </c>
      <c r="G248" s="4">
        <f t="shared" si="12"/>
        <v>537</v>
      </c>
      <c r="H248" s="4">
        <v>2.8641000000000001</v>
      </c>
      <c r="I248" s="4">
        <f>3</f>
        <v>3</v>
      </c>
      <c r="J248" s="4">
        <f>CEILING(G248/Assumptions!$H$4,1)</f>
        <v>2</v>
      </c>
      <c r="K248" s="4" t="s">
        <v>567</v>
      </c>
      <c r="L248" s="4">
        <v>13865</v>
      </c>
      <c r="M248" s="4" t="s">
        <v>858</v>
      </c>
      <c r="N248" s="4" t="s">
        <v>568</v>
      </c>
      <c r="O248" s="4">
        <v>157</v>
      </c>
      <c r="P248" s="4" t="s">
        <v>496</v>
      </c>
      <c r="Q248" s="4">
        <v>1</v>
      </c>
      <c r="R248" s="4" t="s">
        <v>29</v>
      </c>
      <c r="S248" s="4" t="str">
        <f>IF(AL248="Group 3: Requires transformer upgrade",CONCATENATE(K248, " transformer upgrade"), IF(AND(AL248="Group 4: Requires multiple FLISR ties",U248&lt;=Assumptions!H$39),CONCATENATE(K248, " transformer upgrade"), "No transformer upgrade"))</f>
        <v>No transformer upgrade</v>
      </c>
      <c r="T248" s="4">
        <v>28</v>
      </c>
      <c r="U248" s="4">
        <v>5.6399168946088238</v>
      </c>
      <c r="V248" s="4">
        <v>0</v>
      </c>
      <c r="W248" s="4">
        <v>0</v>
      </c>
      <c r="X248" s="28">
        <v>1.1707455</v>
      </c>
      <c r="Y248" s="4" t="s">
        <v>142</v>
      </c>
      <c r="Z248" s="4">
        <v>234.1491</v>
      </c>
      <c r="AA248" s="28">
        <v>0.9794019137198916</v>
      </c>
      <c r="AB248" s="4" t="s">
        <v>150</v>
      </c>
      <c r="AC248" s="4">
        <f t="shared" si="13"/>
        <v>12.382850742278968</v>
      </c>
      <c r="AD248" s="4">
        <v>541.60925828710003</v>
      </c>
      <c r="AE248" s="4">
        <v>553</v>
      </c>
      <c r="AF248" s="28">
        <v>0.9794019137198916</v>
      </c>
      <c r="AG248" s="4">
        <v>2.7462121212121212E-2</v>
      </c>
      <c r="AH248" s="4" t="s">
        <v>138</v>
      </c>
      <c r="AI248" s="4">
        <v>2.7462121212121212E-2</v>
      </c>
      <c r="AJ248" s="4">
        <f>IF(AI248&lt;&gt;0,COUNTIF(Capacitors!A:A,L248),0)</f>
        <v>0</v>
      </c>
      <c r="AK248" s="4">
        <v>0</v>
      </c>
      <c r="AL248" s="4" t="s">
        <v>139</v>
      </c>
      <c r="AM248" s="29">
        <f>Assumptions!H$11+Assumptions!H$12+Assumptions!H$13</f>
        <v>228000</v>
      </c>
      <c r="AN248" s="29">
        <f>IFERROR(IF(C248="RelayElectromechanical",Assumptions!H$10,0),Assumptions!H$10)+IFERROR(IF(M248="RelayElectromechanical",Assumptions!H$10,0),Assumptions!H$10)</f>
        <v>240000</v>
      </c>
      <c r="AO248" s="30">
        <f>J248*Assumptions!$H$5</f>
        <v>152000</v>
      </c>
      <c r="AP248" s="30">
        <f>(AI248*5280*Assumptions!$H$6)+(AK248*5280*Assumptions!$H$7)+(AJ248*Assumptions!H$22)</f>
        <v>7812.1649999999991</v>
      </c>
      <c r="AQ248" s="29">
        <f t="shared" si="14"/>
        <v>0</v>
      </c>
      <c r="AR248" s="29">
        <f>IF(AL248="Group 4: Requires multiple FLISR ties", Assumptions!$H$9,0)</f>
        <v>445660.98560000001</v>
      </c>
      <c r="AS248" s="36"/>
      <c r="AT248" s="36"/>
      <c r="AU248" s="30">
        <f t="shared" si="15"/>
        <v>1073473.1506000001</v>
      </c>
      <c r="AV248" s="31"/>
      <c r="AW248" s="32"/>
    </row>
    <row r="249" spans="1:49" x14ac:dyDescent="0.25">
      <c r="A249" s="4" t="s">
        <v>565</v>
      </c>
      <c r="B249" s="4">
        <v>13572</v>
      </c>
      <c r="C249" s="4" t="s">
        <v>858</v>
      </c>
      <c r="D249" s="4" t="s">
        <v>583</v>
      </c>
      <c r="E249" s="4">
        <v>1029</v>
      </c>
      <c r="F249" s="4">
        <v>252</v>
      </c>
      <c r="G249" s="4">
        <f t="shared" si="12"/>
        <v>777</v>
      </c>
      <c r="H249" s="4">
        <v>2.9575</v>
      </c>
      <c r="I249" s="4">
        <f>3</f>
        <v>3</v>
      </c>
      <c r="J249" s="4">
        <f>CEILING(G249/Assumptions!$H$4,1)</f>
        <v>3</v>
      </c>
      <c r="K249" s="4" t="s">
        <v>567</v>
      </c>
      <c r="L249" s="4">
        <v>13865</v>
      </c>
      <c r="M249" s="4" t="s">
        <v>858</v>
      </c>
      <c r="N249" s="4" t="s">
        <v>584</v>
      </c>
      <c r="O249" s="4">
        <v>121</v>
      </c>
      <c r="P249" s="4" t="s">
        <v>496</v>
      </c>
      <c r="Q249" s="4">
        <v>2</v>
      </c>
      <c r="R249" s="4" t="s">
        <v>29</v>
      </c>
      <c r="S249" s="4" t="str">
        <f>IF(AL249="Group 3: Requires transformer upgrade",CONCATENATE(K249, " transformer upgrade"), IF(AND(AL249="Group 4: Requires multiple FLISR ties",U249&lt;=Assumptions!H$39),CONCATENATE(K249, " transformer upgrade"), "No transformer upgrade"))</f>
        <v>No transformer upgrade</v>
      </c>
      <c r="T249" s="4">
        <v>28</v>
      </c>
      <c r="U249" s="4">
        <v>5.6399168946088238</v>
      </c>
      <c r="V249" s="4">
        <v>0</v>
      </c>
      <c r="W249" s="4">
        <v>0</v>
      </c>
      <c r="X249" s="28">
        <v>0.96134854169801098</v>
      </c>
      <c r="Y249" s="4" t="s">
        <v>150</v>
      </c>
      <c r="Z249" s="4">
        <v>531.62574355900006</v>
      </c>
      <c r="AA249" s="28">
        <v>0.96134802185877044</v>
      </c>
      <c r="AB249" s="4" t="s">
        <v>150</v>
      </c>
      <c r="AC249" s="4">
        <f t="shared" si="13"/>
        <v>12.154590367144101</v>
      </c>
      <c r="AD249" s="4">
        <v>531.62545608790003</v>
      </c>
      <c r="AE249" s="4">
        <v>553</v>
      </c>
      <c r="AF249" s="28">
        <v>0.96134802185877044</v>
      </c>
      <c r="AG249" s="4">
        <v>0</v>
      </c>
      <c r="AH249" s="4" t="s">
        <v>138</v>
      </c>
      <c r="AI249" s="4">
        <v>0</v>
      </c>
      <c r="AJ249" s="4">
        <f>IF(AI249&lt;&gt;0,COUNTIF(Capacitors!A:A,L249),0)</f>
        <v>0</v>
      </c>
      <c r="AK249" s="4">
        <v>0</v>
      </c>
      <c r="AL249" s="4" t="s">
        <v>139</v>
      </c>
      <c r="AM249" s="29">
        <f>Assumptions!H$11+Assumptions!H$12+Assumptions!H$13</f>
        <v>228000</v>
      </c>
      <c r="AN249" s="29">
        <f>IFERROR(IF(C249="RelayElectromechanical",Assumptions!H$10,0),Assumptions!H$10)+IFERROR(IF(M249="RelayElectromechanical",Assumptions!H$10,0),Assumptions!H$10)</f>
        <v>240000</v>
      </c>
      <c r="AO249" s="30">
        <f>J249*Assumptions!$H$5</f>
        <v>228000</v>
      </c>
      <c r="AP249" s="30">
        <f>(AI249*5280*Assumptions!$H$6)+(AK249*5280*Assumptions!$H$7)+(AJ249*Assumptions!H$22)</f>
        <v>0</v>
      </c>
      <c r="AQ249" s="29">
        <f t="shared" si="14"/>
        <v>0</v>
      </c>
      <c r="AR249" s="29">
        <f>IF(AL249="Group 4: Requires multiple FLISR ties", Assumptions!$H$9,0)</f>
        <v>445660.98560000001</v>
      </c>
      <c r="AS249" s="36"/>
      <c r="AT249" s="36"/>
      <c r="AU249" s="30">
        <f t="shared" si="15"/>
        <v>1141660.9856</v>
      </c>
      <c r="AV249" s="31"/>
      <c r="AW249" s="32"/>
    </row>
    <row r="250" spans="1:49" x14ac:dyDescent="0.25">
      <c r="A250" s="4" t="s">
        <v>577</v>
      </c>
      <c r="B250" s="4">
        <v>13750</v>
      </c>
      <c r="C250" s="4" t="s">
        <v>857</v>
      </c>
      <c r="D250" s="4" t="s">
        <v>680</v>
      </c>
      <c r="E250" s="4">
        <v>715</v>
      </c>
      <c r="F250" s="4">
        <v>339</v>
      </c>
      <c r="G250" s="4">
        <f t="shared" si="12"/>
        <v>376</v>
      </c>
      <c r="H250" s="4">
        <v>1.6722000000000001</v>
      </c>
      <c r="I250" s="4">
        <f>3</f>
        <v>3</v>
      </c>
      <c r="J250" s="4">
        <f>CEILING(G250/Assumptions!$H$4,1)</f>
        <v>2</v>
      </c>
      <c r="K250" s="4" t="s">
        <v>567</v>
      </c>
      <c r="L250" s="4">
        <v>13866</v>
      </c>
      <c r="M250" s="4" t="s">
        <v>858</v>
      </c>
      <c r="N250" s="4" t="s">
        <v>681</v>
      </c>
      <c r="O250" s="4">
        <v>260</v>
      </c>
      <c r="P250" s="4" t="s">
        <v>496</v>
      </c>
      <c r="Q250" s="4">
        <v>2</v>
      </c>
      <c r="R250" s="4" t="s">
        <v>29</v>
      </c>
      <c r="S250" s="4" t="str">
        <f>IF(AL250="Group 3: Requires transformer upgrade",CONCATENATE(K250, " transformer upgrade"), IF(AND(AL250="Group 4: Requires multiple FLISR ties",U250&lt;=Assumptions!H$39),CONCATENATE(K250, " transformer upgrade"), "No transformer upgrade"))</f>
        <v>No transformer upgrade</v>
      </c>
      <c r="T250" s="4">
        <v>28</v>
      </c>
      <c r="U250" s="4">
        <v>5.6399168946088238</v>
      </c>
      <c r="V250" s="4">
        <v>0</v>
      </c>
      <c r="W250" s="4">
        <v>0</v>
      </c>
      <c r="X250" s="28">
        <v>1.4561833895012122</v>
      </c>
      <c r="Y250" s="4" t="s">
        <v>141</v>
      </c>
      <c r="Z250" s="4">
        <v>240.2702592677</v>
      </c>
      <c r="AA250" s="28">
        <v>0.77822302406907407</v>
      </c>
      <c r="AB250" s="4" t="s">
        <v>137</v>
      </c>
      <c r="AC250" s="4">
        <f t="shared" si="13"/>
        <v>9.6079867137680992</v>
      </c>
      <c r="AD250" s="4">
        <v>420.24043299729999</v>
      </c>
      <c r="AE250" s="4">
        <v>540</v>
      </c>
      <c r="AF250" s="4">
        <v>0.77822302406907407</v>
      </c>
      <c r="AG250" s="4">
        <v>4.791666666666667E-2</v>
      </c>
      <c r="AH250" s="4" t="s">
        <v>146</v>
      </c>
      <c r="AI250" s="4">
        <v>0</v>
      </c>
      <c r="AJ250" s="4">
        <f>IF(AI250&lt;&gt;0,COUNTIF(Capacitors!A:A,L250),0)</f>
        <v>0</v>
      </c>
      <c r="AK250" s="4">
        <v>4.791666666666667E-2</v>
      </c>
      <c r="AL250" s="4" t="s">
        <v>149</v>
      </c>
      <c r="AM250" s="29">
        <f>Assumptions!H$11+Assumptions!H$12+Assumptions!H$13</f>
        <v>228000</v>
      </c>
      <c r="AN250" s="29">
        <f>IFERROR(IF(C250="RelayElectromechanical",Assumptions!H$10,0),Assumptions!H$10)+IFERROR(IF(M250="RelayElectromechanical",Assumptions!H$10,0),Assumptions!H$10)</f>
        <v>120000</v>
      </c>
      <c r="AO250" s="30">
        <f>J250*Assumptions!$H$5</f>
        <v>152000</v>
      </c>
      <c r="AP250" s="30">
        <f>(AI250*5280*Assumptions!$H$6)+(AK250*5280*Assumptions!$H$7)+(AJ250*Assumptions!H$22)</f>
        <v>15465.775000000001</v>
      </c>
      <c r="AQ250" s="29">
        <f t="shared" si="14"/>
        <v>0</v>
      </c>
      <c r="AR250" s="29">
        <f>IF(AL250="Group 4: Requires multiple FLISR ties", Assumptions!$H$9,0)</f>
        <v>0</v>
      </c>
      <c r="AS250" s="36"/>
      <c r="AT250" s="36"/>
      <c r="AU250" s="30">
        <f t="shared" si="15"/>
        <v>515465.77500000002</v>
      </c>
      <c r="AV250" s="31"/>
      <c r="AW250" s="32"/>
    </row>
    <row r="251" spans="1:49" x14ac:dyDescent="0.25">
      <c r="A251" s="4" t="s">
        <v>525</v>
      </c>
      <c r="B251" s="4">
        <v>13871</v>
      </c>
      <c r="C251" s="4" t="s">
        <v>857</v>
      </c>
      <c r="D251" s="4" t="s">
        <v>678</v>
      </c>
      <c r="E251" s="4">
        <v>995</v>
      </c>
      <c r="F251" s="4">
        <v>419</v>
      </c>
      <c r="G251" s="4">
        <f t="shared" si="12"/>
        <v>576</v>
      </c>
      <c r="H251" s="4">
        <v>2.0350000000000001</v>
      </c>
      <c r="I251" s="4">
        <f>3</f>
        <v>3</v>
      </c>
      <c r="J251" s="4">
        <f>CEILING(G251/Assumptions!$H$4,1)</f>
        <v>2</v>
      </c>
      <c r="K251" s="4" t="s">
        <v>567</v>
      </c>
      <c r="L251" s="4">
        <v>13866</v>
      </c>
      <c r="M251" s="4" t="s">
        <v>858</v>
      </c>
      <c r="N251" s="4" t="s">
        <v>679</v>
      </c>
      <c r="O251" s="4">
        <v>133</v>
      </c>
      <c r="P251" s="4" t="s">
        <v>496</v>
      </c>
      <c r="Q251" s="4">
        <v>1</v>
      </c>
      <c r="R251" s="4" t="s">
        <v>29</v>
      </c>
      <c r="S251" s="4" t="str">
        <f>IF(AL251="Group 3: Requires transformer upgrade",CONCATENATE(K251, " transformer upgrade"), IF(AND(AL251="Group 4: Requires multiple FLISR ties",U251&lt;=Assumptions!H$39),CONCATENATE(K251, " transformer upgrade"), "No transformer upgrade"))</f>
        <v>No transformer upgrade</v>
      </c>
      <c r="T251" s="4">
        <v>28</v>
      </c>
      <c r="U251" s="4">
        <v>5.6399168946088238</v>
      </c>
      <c r="V251" s="4">
        <v>0</v>
      </c>
      <c r="W251" s="4">
        <v>0</v>
      </c>
      <c r="X251" s="28">
        <v>1.5296424242424242</v>
      </c>
      <c r="Y251" s="4" t="s">
        <v>141</v>
      </c>
      <c r="Z251" s="4">
        <v>252.39099999999999</v>
      </c>
      <c r="AA251" s="28">
        <v>0.77895125592111114</v>
      </c>
      <c r="AB251" s="4" t="s">
        <v>137</v>
      </c>
      <c r="AC251" s="4">
        <f t="shared" si="13"/>
        <v>9.6169775065646554</v>
      </c>
      <c r="AD251" s="4">
        <v>420.6336781974</v>
      </c>
      <c r="AE251" s="4">
        <v>540</v>
      </c>
      <c r="AF251" s="4">
        <v>0.77895125592111114</v>
      </c>
      <c r="AG251" s="4">
        <v>4.791666666666667E-2</v>
      </c>
      <c r="AH251" s="4" t="s">
        <v>146</v>
      </c>
      <c r="AI251" s="4">
        <v>0</v>
      </c>
      <c r="AJ251" s="4">
        <f>IF(AI251&lt;&gt;0,COUNTIF(Capacitors!A:A,L251),0)</f>
        <v>0</v>
      </c>
      <c r="AK251" s="4">
        <v>4.791666666666667E-2</v>
      </c>
      <c r="AL251" s="4" t="s">
        <v>149</v>
      </c>
      <c r="AM251" s="29">
        <f>Assumptions!H$11+Assumptions!H$12+Assumptions!H$13</f>
        <v>228000</v>
      </c>
      <c r="AN251" s="29">
        <f>IFERROR(IF(C251="RelayElectromechanical",Assumptions!H$10,0),Assumptions!H$10)+IFERROR(IF(M251="RelayElectromechanical",Assumptions!H$10,0),Assumptions!H$10)</f>
        <v>120000</v>
      </c>
      <c r="AO251" s="30">
        <f>J251*Assumptions!$H$5</f>
        <v>152000</v>
      </c>
      <c r="AP251" s="30">
        <f>(AI251*5280*Assumptions!$H$6)+(AK251*5280*Assumptions!$H$7)+(AJ251*Assumptions!H$22)</f>
        <v>15465.775000000001</v>
      </c>
      <c r="AQ251" s="29">
        <f t="shared" si="14"/>
        <v>0</v>
      </c>
      <c r="AR251" s="29">
        <f>IF(AL251="Group 4: Requires multiple FLISR ties", Assumptions!$H$9,0)</f>
        <v>0</v>
      </c>
      <c r="AS251" s="36"/>
      <c r="AT251" s="36"/>
      <c r="AU251" s="30">
        <f t="shared" si="15"/>
        <v>515465.77500000002</v>
      </c>
      <c r="AV251" s="31"/>
      <c r="AW251" s="32"/>
    </row>
    <row r="252" spans="1:49" x14ac:dyDescent="0.25">
      <c r="A252" s="4" t="s">
        <v>525</v>
      </c>
      <c r="B252" s="4">
        <v>13870</v>
      </c>
      <c r="C252" s="4" t="s">
        <v>857</v>
      </c>
      <c r="D252" s="4" t="s">
        <v>573</v>
      </c>
      <c r="E252" s="4">
        <v>1875</v>
      </c>
      <c r="F252" s="4">
        <v>477</v>
      </c>
      <c r="G252" s="4">
        <f t="shared" si="12"/>
        <v>1398</v>
      </c>
      <c r="H252" s="4">
        <v>6.3253000000000004</v>
      </c>
      <c r="I252" s="4">
        <f>3</f>
        <v>3</v>
      </c>
      <c r="J252" s="4">
        <f>CEILING(G252/Assumptions!$H$4,1)</f>
        <v>4</v>
      </c>
      <c r="K252" s="4" t="s">
        <v>567</v>
      </c>
      <c r="L252" s="4">
        <v>13869</v>
      </c>
      <c r="M252" s="4" t="s">
        <v>858</v>
      </c>
      <c r="N252" s="4" t="s">
        <v>574</v>
      </c>
      <c r="O252" s="4">
        <v>118</v>
      </c>
      <c r="P252" s="4" t="s">
        <v>496</v>
      </c>
      <c r="Q252" s="4">
        <v>3</v>
      </c>
      <c r="R252" s="4" t="s">
        <v>791</v>
      </c>
      <c r="S252" s="4" t="str">
        <f>IF(AL252="Group 3: Requires transformer upgrade",CONCATENATE(K252, " transformer upgrade"), IF(AND(AL252="Group 4: Requires multiple FLISR ties",U252&lt;=Assumptions!H$39),CONCATENATE(K252, " transformer upgrade"), "No transformer upgrade"))</f>
        <v>No transformer upgrade</v>
      </c>
      <c r="T252" s="4">
        <v>28</v>
      </c>
      <c r="U252" s="4">
        <v>5.6399168946088238</v>
      </c>
      <c r="V252" s="4">
        <v>0</v>
      </c>
      <c r="W252" s="4">
        <v>0</v>
      </c>
      <c r="X252" s="28">
        <v>2.2299487686290909</v>
      </c>
      <c r="Y252" s="4" t="s">
        <v>141</v>
      </c>
      <c r="Z252" s="4">
        <v>367.94154682380002</v>
      </c>
      <c r="AA252" s="28">
        <v>0.97311297162759269</v>
      </c>
      <c r="AB252" s="4" t="s">
        <v>137</v>
      </c>
      <c r="AC252" s="4">
        <f t="shared" si="13"/>
        <v>12.014109340413757</v>
      </c>
      <c r="AD252" s="4">
        <v>525.48100467890004</v>
      </c>
      <c r="AE252" s="4">
        <v>540</v>
      </c>
      <c r="AF252" s="28">
        <v>0.97311297162759269</v>
      </c>
      <c r="AG252" s="4">
        <v>0.19810606060606062</v>
      </c>
      <c r="AH252" s="4" t="s">
        <v>138</v>
      </c>
      <c r="AI252" s="4">
        <v>0.11003787878787878</v>
      </c>
      <c r="AJ252" s="4">
        <f>IF(AI252&lt;&gt;0,COUNTIF(Capacitors!A:A,L252),0)</f>
        <v>0</v>
      </c>
      <c r="AK252" s="4">
        <v>8.8068181818181823E-2</v>
      </c>
      <c r="AL252" s="4" t="s">
        <v>139</v>
      </c>
      <c r="AM252" s="29">
        <f>Assumptions!H$11+Assumptions!H$12+Assumptions!H$13</f>
        <v>228000</v>
      </c>
      <c r="AN252" s="29">
        <f>IFERROR(IF(C252="RelayElectromechanical",Assumptions!H$10,0),Assumptions!H$10)+IFERROR(IF(M252="RelayElectromechanical",Assumptions!H$10,0),Assumptions!H$10)</f>
        <v>120000</v>
      </c>
      <c r="AO252" s="30">
        <f>J252*Assumptions!$H$5</f>
        <v>304000</v>
      </c>
      <c r="AP252" s="30">
        <f>(AI252*5280*Assumptions!$H$6)+(AK252*5280*Assumptions!$H$7)+(AJ252*Assumptions!H$22)</f>
        <v>59727.775636363629</v>
      </c>
      <c r="AQ252" s="29">
        <f t="shared" si="14"/>
        <v>0</v>
      </c>
      <c r="AR252" s="29">
        <f>IF(AL252="Group 4: Requires multiple FLISR ties", Assumptions!$H$9,0)</f>
        <v>445660.98560000001</v>
      </c>
      <c r="AS252" s="36"/>
      <c r="AT252" s="36"/>
      <c r="AU252" s="30">
        <f t="shared" si="15"/>
        <v>1157388.7612363636</v>
      </c>
      <c r="AV252" s="31"/>
      <c r="AW252" s="32"/>
    </row>
    <row r="253" spans="1:49" x14ac:dyDescent="0.25">
      <c r="A253" s="4" t="s">
        <v>556</v>
      </c>
      <c r="B253" s="4">
        <v>13544</v>
      </c>
      <c r="C253" s="4" t="s">
        <v>857</v>
      </c>
      <c r="D253" s="4" t="s">
        <v>661</v>
      </c>
      <c r="E253" s="4">
        <v>747</v>
      </c>
      <c r="F253" s="4">
        <v>321</v>
      </c>
      <c r="G253" s="4">
        <f t="shared" si="12"/>
        <v>426</v>
      </c>
      <c r="H253" s="4">
        <v>1.8752</v>
      </c>
      <c r="I253" s="4">
        <f>3</f>
        <v>3</v>
      </c>
      <c r="J253" s="4">
        <f>CEILING(G253/Assumptions!$H$4,1)</f>
        <v>2</v>
      </c>
      <c r="K253" s="4" t="s">
        <v>525</v>
      </c>
      <c r="L253" s="4">
        <v>13870</v>
      </c>
      <c r="M253" s="4" t="s">
        <v>857</v>
      </c>
      <c r="N253" s="4" t="s">
        <v>662</v>
      </c>
      <c r="O253" s="4">
        <v>183</v>
      </c>
      <c r="P253" s="4" t="s">
        <v>496</v>
      </c>
      <c r="Q253" s="4">
        <v>1</v>
      </c>
      <c r="R253" s="4" t="s">
        <v>791</v>
      </c>
      <c r="S253" s="4" t="str">
        <f>IF(AL253="Group 3: Requires transformer upgrade",CONCATENATE(K253, " transformer upgrade"), IF(AND(AL253="Group 4: Requires multiple FLISR ties",U253&lt;=Assumptions!H$39),CONCATENATE(K253, " transformer upgrade"), "No transformer upgrade"))</f>
        <v>HENDERSN E  transformer upgrade</v>
      </c>
      <c r="T253" s="4">
        <v>28</v>
      </c>
      <c r="U253" s="4">
        <v>-4.1259295985300142</v>
      </c>
      <c r="V253" s="4">
        <v>4.0999999999999996</v>
      </c>
      <c r="W253" s="4">
        <v>179.32849270283833</v>
      </c>
      <c r="X253" s="28">
        <v>0.81911314814814817</v>
      </c>
      <c r="Y253" s="4" t="s">
        <v>137</v>
      </c>
      <c r="Z253" s="4">
        <v>442.3211</v>
      </c>
      <c r="AA253" s="28">
        <v>0.81911342253351849</v>
      </c>
      <c r="AB253" s="4" t="s">
        <v>137</v>
      </c>
      <c r="AC253" s="4">
        <f t="shared" si="13"/>
        <v>10.112821951246493</v>
      </c>
      <c r="AD253" s="4">
        <v>442.3212481681</v>
      </c>
      <c r="AE253" s="4">
        <v>540</v>
      </c>
      <c r="AF253" s="4">
        <v>1.1512032238350709</v>
      </c>
      <c r="AG253" s="4">
        <v>0</v>
      </c>
      <c r="AH253" s="4" t="s">
        <v>138</v>
      </c>
      <c r="AI253" s="4">
        <v>0</v>
      </c>
      <c r="AJ253" s="4">
        <f>IF(AI253&lt;&gt;0,COUNTIF(Capacitors!A:A,L253),0)</f>
        <v>0</v>
      </c>
      <c r="AK253" s="4">
        <v>0</v>
      </c>
      <c r="AL253" s="4" t="s">
        <v>145</v>
      </c>
      <c r="AM253" s="29">
        <f>Assumptions!H$11+Assumptions!H$12+Assumptions!H$13</f>
        <v>228000</v>
      </c>
      <c r="AN253" s="29">
        <f>IFERROR(IF(C253="RelayElectromechanical",Assumptions!H$10,0),Assumptions!H$10)+IFERROR(IF(M253="RelayElectromechanical",Assumptions!H$10,0),Assumptions!H$10)</f>
        <v>0</v>
      </c>
      <c r="AO253" s="30">
        <f>J253*Assumptions!$H$5</f>
        <v>152000</v>
      </c>
      <c r="AP253" s="30">
        <f>(AI253*5280*Assumptions!$H$6)+(AK253*5280*Assumptions!$H$7)+(AJ253*Assumptions!H$22)</f>
        <v>0</v>
      </c>
      <c r="AQ253" s="29">
        <f t="shared" si="14"/>
        <v>1750000</v>
      </c>
      <c r="AR253" s="29">
        <f>IF(AL253="Group 4: Requires multiple FLISR ties", Assumptions!$H$9,0)</f>
        <v>0</v>
      </c>
      <c r="AS253" s="36"/>
      <c r="AT253" s="36"/>
      <c r="AU253" s="30">
        <f t="shared" si="15"/>
        <v>2130000</v>
      </c>
      <c r="AV253" s="31"/>
      <c r="AW253" s="32"/>
    </row>
    <row r="254" spans="1:49" x14ac:dyDescent="0.25">
      <c r="A254" s="4" t="s">
        <v>525</v>
      </c>
      <c r="B254" s="4">
        <v>13873</v>
      </c>
      <c r="C254" s="4" t="s">
        <v>857</v>
      </c>
      <c r="D254" s="4" t="s">
        <v>581</v>
      </c>
      <c r="E254" s="4">
        <v>1457</v>
      </c>
      <c r="F254" s="4">
        <v>479</v>
      </c>
      <c r="G254" s="4">
        <f t="shared" si="12"/>
        <v>978</v>
      </c>
      <c r="H254" s="4">
        <v>4.367</v>
      </c>
      <c r="I254" s="4">
        <f>3</f>
        <v>3</v>
      </c>
      <c r="J254" s="4">
        <f>CEILING(G254/Assumptions!$H$4,1)</f>
        <v>3</v>
      </c>
      <c r="K254" s="33" t="s">
        <v>525</v>
      </c>
      <c r="L254" s="4">
        <v>13870</v>
      </c>
      <c r="M254" s="4" t="s">
        <v>857</v>
      </c>
      <c r="N254" s="4" t="s">
        <v>582</v>
      </c>
      <c r="O254" s="4">
        <v>271</v>
      </c>
      <c r="P254" s="4" t="s">
        <v>496</v>
      </c>
      <c r="Q254" s="4">
        <v>2</v>
      </c>
      <c r="R254" s="4" t="s">
        <v>791</v>
      </c>
      <c r="S254" s="4" t="str">
        <f>IF(AL254="Group 3: Requires transformer upgrade",CONCATENATE(K254, " transformer upgrade"), IF(AND(AL254="Group 4: Requires multiple FLISR ties",U254&lt;=Assumptions!H$39),CONCATENATE(K254, " transformer upgrade"), "No transformer upgrade"))</f>
        <v>HENDERSN E  transformer upgrade</v>
      </c>
      <c r="T254" s="4">
        <v>28</v>
      </c>
      <c r="U254" s="4">
        <v>-4.1259295985300097</v>
      </c>
      <c r="V254" s="4">
        <v>4.0999999999999996</v>
      </c>
      <c r="W254" s="4">
        <v>179.32849270283833</v>
      </c>
      <c r="X254" s="28">
        <v>0.96716558575148137</v>
      </c>
      <c r="Y254" s="4" t="s">
        <v>137</v>
      </c>
      <c r="Z254" s="4">
        <v>522.26941630579995</v>
      </c>
      <c r="AA254" s="28">
        <v>0.96716572570962955</v>
      </c>
      <c r="AB254" s="4" t="s">
        <v>137</v>
      </c>
      <c r="AC254" s="4">
        <f t="shared" si="13"/>
        <v>11.940684296440464</v>
      </c>
      <c r="AD254" s="4">
        <v>522.26949188319998</v>
      </c>
      <c r="AE254" s="4">
        <v>540</v>
      </c>
      <c r="AF254" s="28">
        <v>1.2992555270111821</v>
      </c>
      <c r="AG254" s="4">
        <v>0</v>
      </c>
      <c r="AH254" s="4" t="s">
        <v>138</v>
      </c>
      <c r="AI254" s="4">
        <v>0</v>
      </c>
      <c r="AJ254" s="4">
        <f>IF(AI254&lt;&gt;0,COUNTIF(Capacitors!A:A,L254),0)</f>
        <v>0</v>
      </c>
      <c r="AK254" s="4">
        <v>0</v>
      </c>
      <c r="AL254" s="4" t="s">
        <v>139</v>
      </c>
      <c r="AM254" s="29">
        <f>Assumptions!H$11+Assumptions!H$12+Assumptions!H$13</f>
        <v>228000</v>
      </c>
      <c r="AN254" s="29">
        <f>IFERROR(IF(C254="RelayElectromechanical",Assumptions!H$10,0),Assumptions!H$10)+IFERROR(IF(M254="RelayElectromechanical",Assumptions!H$10,0),Assumptions!H$10)</f>
        <v>0</v>
      </c>
      <c r="AO254" s="30">
        <f>J254*Assumptions!$H$5</f>
        <v>228000</v>
      </c>
      <c r="AP254" s="30">
        <f>(AI254*5280*Assumptions!$H$6)+(AK254*5280*Assumptions!$H$7)+(AJ254*Assumptions!H$22)</f>
        <v>0</v>
      </c>
      <c r="AQ254" s="29">
        <f t="shared" si="14"/>
        <v>1750000</v>
      </c>
      <c r="AR254" s="29">
        <f>IF(AL254="Group 4: Requires multiple FLISR ties", Assumptions!$H$9,0)</f>
        <v>445660.98560000001</v>
      </c>
      <c r="AS254" s="36"/>
      <c r="AT254" s="36"/>
      <c r="AU254" s="30">
        <f t="shared" si="15"/>
        <v>2651660.9856000002</v>
      </c>
      <c r="AV254" s="31"/>
      <c r="AW254" s="32"/>
    </row>
    <row r="255" spans="1:49" x14ac:dyDescent="0.25">
      <c r="A255" s="4" t="s">
        <v>211</v>
      </c>
      <c r="B255" s="4">
        <v>13230</v>
      </c>
      <c r="C255" s="4" t="s">
        <v>857</v>
      </c>
      <c r="D255" s="4" t="s">
        <v>212</v>
      </c>
      <c r="E255" s="4">
        <v>1251</v>
      </c>
      <c r="F255" s="4">
        <v>344</v>
      </c>
      <c r="G255" s="4">
        <f t="shared" si="12"/>
        <v>907</v>
      </c>
      <c r="H255" s="4">
        <v>3.7925999999999993</v>
      </c>
      <c r="I255" s="4">
        <f>3</f>
        <v>3</v>
      </c>
      <c r="J255" s="4">
        <f>CEILING(G255/Assumptions!$H$4,1)</f>
        <v>3</v>
      </c>
      <c r="K255" s="4" t="s">
        <v>182</v>
      </c>
      <c r="L255" s="4">
        <v>13878</v>
      </c>
      <c r="M255" s="4" t="s">
        <v>857</v>
      </c>
      <c r="N255" s="4" t="s">
        <v>213</v>
      </c>
      <c r="O255" s="4">
        <v>99</v>
      </c>
      <c r="P255" s="4" t="s">
        <v>177</v>
      </c>
      <c r="Q255" s="4">
        <v>3</v>
      </c>
      <c r="R255" s="4" t="s">
        <v>791</v>
      </c>
      <c r="S255" s="4" t="str">
        <f>IF(AL255="Group 3: Requires transformer upgrade",CONCATENATE(K255, " transformer upgrade"), IF(AND(AL255="Group 4: Requires multiple FLISR ties",U255&lt;=Assumptions!H$39),CONCATENATE(K255, " transformer upgrade"), "No transformer upgrade"))</f>
        <v>No transformer upgrade</v>
      </c>
      <c r="T255" s="4">
        <v>28</v>
      </c>
      <c r="U255" s="4">
        <v>2.2676139722722226</v>
      </c>
      <c r="V255" s="4">
        <v>0</v>
      </c>
      <c r="W255" s="4">
        <v>0</v>
      </c>
      <c r="X255" s="28">
        <v>1.399352412229091</v>
      </c>
      <c r="Y255" s="4" t="s">
        <v>141</v>
      </c>
      <c r="Z255" s="4">
        <v>230.8931480178</v>
      </c>
      <c r="AA255" s="28">
        <v>0.90777368407407399</v>
      </c>
      <c r="AB255" s="4" t="s">
        <v>137</v>
      </c>
      <c r="AC255" s="4">
        <f t="shared" si="13"/>
        <v>11.207426696383479</v>
      </c>
      <c r="AD255" s="4">
        <v>490.19778939999998</v>
      </c>
      <c r="AE255" s="4">
        <v>540</v>
      </c>
      <c r="AF255" s="28">
        <v>0.90777368407407399</v>
      </c>
      <c r="AG255" s="4">
        <v>0.35113636363636364</v>
      </c>
      <c r="AH255" s="4" t="s">
        <v>138</v>
      </c>
      <c r="AI255" s="4">
        <v>2.6704545454545453E-2</v>
      </c>
      <c r="AJ255" s="4">
        <f>IF(AI255&lt;&gt;0,COUNTIF(Capacitors!A:A,L255),0)</f>
        <v>0</v>
      </c>
      <c r="AK255" s="4">
        <v>0.32443181818181815</v>
      </c>
      <c r="AL255" s="4" t="s">
        <v>139</v>
      </c>
      <c r="AM255" s="29">
        <f>Assumptions!H$11+Assumptions!H$12+Assumptions!H$13</f>
        <v>228000</v>
      </c>
      <c r="AN255" s="29">
        <f>IFERROR(IF(C255="RelayElectromechanical",Assumptions!H$10,0),Assumptions!H$10)+IFERROR(IF(M255="RelayElectromechanical",Assumptions!H$10,0),Assumptions!H$10)</f>
        <v>0</v>
      </c>
      <c r="AO255" s="30">
        <f>J255*Assumptions!$H$5</f>
        <v>228000</v>
      </c>
      <c r="AP255" s="30">
        <f>(AI255*5280*Assumptions!$H$6)+(AK255*5280*Assumptions!$H$7)+(AJ255*Assumptions!H$22)</f>
        <v>112311.56836363635</v>
      </c>
      <c r="AQ255" s="29">
        <f t="shared" si="14"/>
        <v>0</v>
      </c>
      <c r="AR255" s="29">
        <f>IF(AL255="Group 4: Requires multiple FLISR ties", Assumptions!$H$9,0)</f>
        <v>445660.98560000001</v>
      </c>
      <c r="AS255" s="36"/>
      <c r="AT255" s="36"/>
      <c r="AU255" s="30">
        <f t="shared" si="15"/>
        <v>1013972.5539636364</v>
      </c>
      <c r="AV255" s="31"/>
      <c r="AW255" s="32"/>
    </row>
    <row r="256" spans="1:49" x14ac:dyDescent="0.25">
      <c r="A256" s="4" t="s">
        <v>200</v>
      </c>
      <c r="B256" s="4">
        <v>13884</v>
      </c>
      <c r="C256" s="4" t="s">
        <v>857</v>
      </c>
      <c r="D256" s="4" t="s">
        <v>256</v>
      </c>
      <c r="E256" s="4">
        <v>1634</v>
      </c>
      <c r="F256" s="4">
        <v>315</v>
      </c>
      <c r="G256" s="4">
        <f t="shared" si="12"/>
        <v>1319</v>
      </c>
      <c r="H256" s="4">
        <v>5.1178999999999997</v>
      </c>
      <c r="I256" s="4">
        <f>3</f>
        <v>3</v>
      </c>
      <c r="J256" s="4">
        <f>CEILING(G256/Assumptions!$H$4,1)</f>
        <v>4</v>
      </c>
      <c r="K256" s="4" t="s">
        <v>182</v>
      </c>
      <c r="L256" s="4">
        <v>13878</v>
      </c>
      <c r="M256" s="4" t="s">
        <v>857</v>
      </c>
      <c r="N256" s="4" t="s">
        <v>257</v>
      </c>
      <c r="O256" s="4">
        <v>188</v>
      </c>
      <c r="P256" s="4" t="s">
        <v>177</v>
      </c>
      <c r="Q256" s="4">
        <v>4</v>
      </c>
      <c r="R256" s="4" t="s">
        <v>791</v>
      </c>
      <c r="S256" s="4" t="str">
        <f>IF(AL256="Group 3: Requires transformer upgrade",CONCATENATE(K256, " transformer upgrade"), IF(AND(AL256="Group 4: Requires multiple FLISR ties",U256&lt;=Assumptions!H$39),CONCATENATE(K256, " transformer upgrade"), "No transformer upgrade"))</f>
        <v>No transformer upgrade</v>
      </c>
      <c r="T256" s="4">
        <v>28</v>
      </c>
      <c r="U256" s="4">
        <v>2.2676139722722226</v>
      </c>
      <c r="V256" s="4">
        <v>0</v>
      </c>
      <c r="W256" s="4">
        <v>0</v>
      </c>
      <c r="X256" s="28">
        <v>1.0155088060562962</v>
      </c>
      <c r="Y256" s="4" t="s">
        <v>137</v>
      </c>
      <c r="Z256" s="4">
        <v>548.37475527039999</v>
      </c>
      <c r="AA256" s="28">
        <v>1.01550845822</v>
      </c>
      <c r="AB256" s="4" t="s">
        <v>137</v>
      </c>
      <c r="AC256" s="4">
        <f t="shared" si="13"/>
        <v>12.537526483450415</v>
      </c>
      <c r="AD256" s="4">
        <v>548.3745674388</v>
      </c>
      <c r="AE256" s="4">
        <v>540</v>
      </c>
      <c r="AF256" s="28">
        <v>1.01550845822</v>
      </c>
      <c r="AG256" s="4">
        <v>0</v>
      </c>
      <c r="AH256" s="4" t="s">
        <v>138</v>
      </c>
      <c r="AI256" s="4">
        <v>0</v>
      </c>
      <c r="AJ256" s="4">
        <f>IF(AI256&lt;&gt;0,COUNTIF(Capacitors!A:A,L256),0)</f>
        <v>0</v>
      </c>
      <c r="AK256" s="4">
        <v>0</v>
      </c>
      <c r="AL256" s="4" t="s">
        <v>139</v>
      </c>
      <c r="AM256" s="29">
        <f>Assumptions!H$11+Assumptions!H$12+Assumptions!H$13</f>
        <v>228000</v>
      </c>
      <c r="AN256" s="29">
        <f>IFERROR(IF(C256="RelayElectromechanical",Assumptions!H$10,0),Assumptions!H$10)+IFERROR(IF(M256="RelayElectromechanical",Assumptions!H$10,0),Assumptions!H$10)</f>
        <v>0</v>
      </c>
      <c r="AO256" s="30">
        <f>J256*Assumptions!$H$5</f>
        <v>304000</v>
      </c>
      <c r="AP256" s="30">
        <f>(AI256*5280*Assumptions!$H$6)+(AK256*5280*Assumptions!$H$7)+(AJ256*Assumptions!H$22)</f>
        <v>0</v>
      </c>
      <c r="AQ256" s="29">
        <f t="shared" si="14"/>
        <v>0</v>
      </c>
      <c r="AR256" s="29">
        <f>IF(AL256="Group 4: Requires multiple FLISR ties", Assumptions!$H$9,0)</f>
        <v>445660.98560000001</v>
      </c>
      <c r="AS256" s="36"/>
      <c r="AT256" s="36"/>
      <c r="AU256" s="30">
        <f t="shared" si="15"/>
        <v>977660.98560000001</v>
      </c>
      <c r="AV256" s="31"/>
      <c r="AW256" s="32"/>
    </row>
    <row r="257" spans="1:49" x14ac:dyDescent="0.25">
      <c r="A257" s="4" t="s">
        <v>182</v>
      </c>
      <c r="B257" s="4">
        <v>13880</v>
      </c>
      <c r="C257" s="4" t="s">
        <v>858</v>
      </c>
      <c r="D257" s="4" t="s">
        <v>245</v>
      </c>
      <c r="E257" s="4">
        <v>1686</v>
      </c>
      <c r="F257" s="4">
        <v>406</v>
      </c>
      <c r="G257" s="4">
        <f t="shared" si="12"/>
        <v>1280</v>
      </c>
      <c r="H257" s="4">
        <v>6.0196000000000005</v>
      </c>
      <c r="I257" s="4">
        <f>3</f>
        <v>3</v>
      </c>
      <c r="J257" s="4">
        <f>CEILING(G257/Assumptions!$H$4,1)</f>
        <v>4</v>
      </c>
      <c r="K257" s="4" t="s">
        <v>182</v>
      </c>
      <c r="L257" s="4">
        <v>13879</v>
      </c>
      <c r="M257" s="4" t="s">
        <v>858</v>
      </c>
      <c r="N257" s="4" t="s">
        <v>246</v>
      </c>
      <c r="O257" s="4">
        <v>159</v>
      </c>
      <c r="P257" s="4" t="s">
        <v>177</v>
      </c>
      <c r="Q257" s="4">
        <v>3</v>
      </c>
      <c r="R257" s="4" t="s">
        <v>791</v>
      </c>
      <c r="S257" s="4" t="str">
        <f>IF(AL257="Group 3: Requires transformer upgrade",CONCATENATE(K257, " transformer upgrade"), IF(AND(AL257="Group 4: Requires multiple FLISR ties",U257&lt;=Assumptions!H$39),CONCATENATE(K257, " transformer upgrade"), "No transformer upgrade"))</f>
        <v>No transformer upgrade</v>
      </c>
      <c r="T257" s="4">
        <v>28</v>
      </c>
      <c r="U257" s="4">
        <v>2.2676139722722226</v>
      </c>
      <c r="V257" s="4">
        <v>0</v>
      </c>
      <c r="W257" s="4">
        <v>0</v>
      </c>
      <c r="X257" s="28">
        <v>1.0920793391244445</v>
      </c>
      <c r="Y257" s="4" t="s">
        <v>137</v>
      </c>
      <c r="Z257" s="4">
        <v>589.72284312720001</v>
      </c>
      <c r="AA257" s="28">
        <v>1.0920800557407409</v>
      </c>
      <c r="AB257" s="4" t="s">
        <v>137</v>
      </c>
      <c r="AC257" s="4">
        <f t="shared" si="13"/>
        <v>13.482883879566179</v>
      </c>
      <c r="AD257" s="4">
        <v>589.72323010000002</v>
      </c>
      <c r="AE257" s="4">
        <v>540</v>
      </c>
      <c r="AF257" s="28">
        <v>1.0920800557407409</v>
      </c>
      <c r="AG257" s="4">
        <v>0</v>
      </c>
      <c r="AH257" s="4" t="s">
        <v>138</v>
      </c>
      <c r="AI257" s="4">
        <v>0</v>
      </c>
      <c r="AJ257" s="4">
        <f>IF(AI257&lt;&gt;0,COUNTIF(Capacitors!A:A,L257),0)</f>
        <v>0</v>
      </c>
      <c r="AK257" s="4">
        <v>0</v>
      </c>
      <c r="AL257" s="4" t="s">
        <v>139</v>
      </c>
      <c r="AM257" s="29">
        <f>Assumptions!H$11+Assumptions!H$12+Assumptions!H$13</f>
        <v>228000</v>
      </c>
      <c r="AN257" s="29">
        <f>IFERROR(IF(C257="RelayElectromechanical",Assumptions!H$10,0),Assumptions!H$10)+IFERROR(IF(M257="RelayElectromechanical",Assumptions!H$10,0),Assumptions!H$10)</f>
        <v>240000</v>
      </c>
      <c r="AO257" s="30">
        <f>J257*Assumptions!$H$5</f>
        <v>304000</v>
      </c>
      <c r="AP257" s="30">
        <f>(AI257*5280*Assumptions!$H$6)+(AK257*5280*Assumptions!$H$7)+(AJ257*Assumptions!H$22)</f>
        <v>0</v>
      </c>
      <c r="AQ257" s="29">
        <f t="shared" si="14"/>
        <v>0</v>
      </c>
      <c r="AR257" s="29">
        <f>IF(AL257="Group 4: Requires multiple FLISR ties", Assumptions!$H$9,0)</f>
        <v>445660.98560000001</v>
      </c>
      <c r="AS257" s="36"/>
      <c r="AT257" s="36"/>
      <c r="AU257" s="30">
        <f t="shared" si="15"/>
        <v>1217660.9856</v>
      </c>
      <c r="AV257" s="31"/>
      <c r="AW257" s="32"/>
    </row>
    <row r="258" spans="1:49" x14ac:dyDescent="0.25">
      <c r="A258" s="4" t="s">
        <v>175</v>
      </c>
      <c r="B258" s="4">
        <v>13707</v>
      </c>
      <c r="C258" s="4" t="s">
        <v>857</v>
      </c>
      <c r="D258" s="4" t="s">
        <v>265</v>
      </c>
      <c r="E258" s="4">
        <v>1181</v>
      </c>
      <c r="F258" s="4">
        <v>444</v>
      </c>
      <c r="G258" s="4">
        <f t="shared" ref="G258:G301" si="16">E258-F258</f>
        <v>737</v>
      </c>
      <c r="H258" s="4">
        <v>2.8714</v>
      </c>
      <c r="I258" s="4">
        <f>3</f>
        <v>3</v>
      </c>
      <c r="J258" s="4">
        <f>CEILING(G258/Assumptions!$H$4,1)</f>
        <v>3</v>
      </c>
      <c r="K258" s="4" t="s">
        <v>200</v>
      </c>
      <c r="L258" s="4">
        <v>13885</v>
      </c>
      <c r="M258" s="4" t="s">
        <v>857</v>
      </c>
      <c r="N258" s="4" t="s">
        <v>202</v>
      </c>
      <c r="O258" s="4">
        <v>211</v>
      </c>
      <c r="P258" s="4" t="s">
        <v>177</v>
      </c>
      <c r="Q258" s="4">
        <v>3</v>
      </c>
      <c r="R258" s="4" t="s">
        <v>29</v>
      </c>
      <c r="S258" s="4" t="str">
        <f>IF(AL258="Group 3: Requires transformer upgrade",CONCATENATE(K258, " transformer upgrade"), IF(AND(AL258="Group 4: Requires multiple FLISR ties",U258&lt;=Assumptions!H$39),CONCATENATE(K258, " transformer upgrade"), "No transformer upgrade"))</f>
        <v>No transformer upgrade</v>
      </c>
      <c r="T258" s="4">
        <v>37</v>
      </c>
      <c r="U258" s="4">
        <v>13.373302780049855</v>
      </c>
      <c r="V258" s="4">
        <v>0</v>
      </c>
      <c r="W258" s="4">
        <v>0</v>
      </c>
      <c r="X258" s="28">
        <v>1.2454535645441935</v>
      </c>
      <c r="Y258" s="4" t="s">
        <v>143</v>
      </c>
      <c r="Z258" s="4">
        <v>386.09060500869998</v>
      </c>
      <c r="AA258" s="28">
        <v>0.72923787018518516</v>
      </c>
      <c r="AB258" s="4" t="s">
        <v>137</v>
      </c>
      <c r="AC258" s="4">
        <f t="shared" ref="AC258:AC301" si="17">(AD258*SQRT(3)*13.2*1000)/(1000*1000)</f>
        <v>9.0032131551198038</v>
      </c>
      <c r="AD258" s="4">
        <v>393.78844989999999</v>
      </c>
      <c r="AE258" s="4">
        <v>540</v>
      </c>
      <c r="AF258" s="4">
        <v>0.72923787018518516</v>
      </c>
      <c r="AG258" s="4">
        <v>0.24034090909090908</v>
      </c>
      <c r="AH258" s="4" t="s">
        <v>146</v>
      </c>
      <c r="AI258" s="4">
        <v>0.24034090909090908</v>
      </c>
      <c r="AJ258" s="4">
        <f>IF(AI258&lt;&gt;0,COUNTIF(Capacitors!A:A,L258),0)</f>
        <v>1</v>
      </c>
      <c r="AK258" s="4">
        <v>0</v>
      </c>
      <c r="AL258" s="4" t="s">
        <v>149</v>
      </c>
      <c r="AM258" s="29">
        <f>Assumptions!H$11+Assumptions!H$12+Assumptions!H$13</f>
        <v>228000</v>
      </c>
      <c r="AN258" s="29">
        <f>IFERROR(IF(C258="RelayElectromechanical",Assumptions!H$10,0),Assumptions!H$10)+IFERROR(IF(M258="RelayElectromechanical",Assumptions!H$10,0),Assumptions!H$10)</f>
        <v>0</v>
      </c>
      <c r="AO258" s="30">
        <f>J258*Assumptions!$H$5</f>
        <v>228000</v>
      </c>
      <c r="AP258" s="30">
        <f>(AI258*5280*Assumptions!$H$6)+(AK258*5280*Assumptions!$H$7)+(AJ258*Assumptions!H$22)</f>
        <v>80772.913</v>
      </c>
      <c r="AQ258" s="29">
        <f t="shared" ref="AQ258:AQ301" si="18">IF(S258="No transformer upgrade", 0, 1750000)</f>
        <v>0</v>
      </c>
      <c r="AR258" s="29">
        <f>IF(AL258="Group 4: Requires multiple FLISR ties", Assumptions!$H$9,0)</f>
        <v>0</v>
      </c>
      <c r="AS258" s="36"/>
      <c r="AT258" s="36"/>
      <c r="AU258" s="30">
        <f t="shared" ref="AU258:AU301" si="19">SUM(AM258:AR258)</f>
        <v>536772.91299999994</v>
      </c>
      <c r="AV258" s="31"/>
      <c r="AW258" s="32"/>
    </row>
    <row r="259" spans="1:49" x14ac:dyDescent="0.25">
      <c r="A259" s="4" t="s">
        <v>641</v>
      </c>
      <c r="B259" s="4">
        <v>13538</v>
      </c>
      <c r="C259" s="4" t="s">
        <v>858</v>
      </c>
      <c r="D259" s="4" t="s">
        <v>642</v>
      </c>
      <c r="E259" s="4">
        <v>946</v>
      </c>
      <c r="F259" s="4">
        <v>290</v>
      </c>
      <c r="G259" s="4">
        <f t="shared" si="16"/>
        <v>656</v>
      </c>
      <c r="H259" s="4">
        <v>5.2641999999999998</v>
      </c>
      <c r="I259" s="4">
        <f>3</f>
        <v>3</v>
      </c>
      <c r="J259" s="4">
        <f>CEILING(G259/Assumptions!$H$4,1)</f>
        <v>2</v>
      </c>
      <c r="K259" s="4" t="s">
        <v>527</v>
      </c>
      <c r="L259" s="4">
        <v>13886</v>
      </c>
      <c r="M259" s="4" t="s">
        <v>858</v>
      </c>
      <c r="N259" s="4" t="s">
        <v>643</v>
      </c>
      <c r="O259" s="4">
        <v>295</v>
      </c>
      <c r="P259" s="4" t="s">
        <v>496</v>
      </c>
      <c r="Q259" s="4">
        <v>2</v>
      </c>
      <c r="R259" s="4" t="s">
        <v>791</v>
      </c>
      <c r="S259" s="4" t="str">
        <f>IF(AL259="Group 3: Requires transformer upgrade",CONCATENATE(K259, " transformer upgrade"), IF(AND(AL259="Group 4: Requires multiple FLISR ties",U259&lt;=Assumptions!H$39),CONCATENATE(K259, " transformer upgrade"), "No transformer upgrade"))</f>
        <v>EHRLICH W transformer upgrade</v>
      </c>
      <c r="T259" s="4">
        <v>28</v>
      </c>
      <c r="U259" s="4">
        <v>3.8657426113998703</v>
      </c>
      <c r="V259" s="4">
        <v>0</v>
      </c>
      <c r="W259" s="4">
        <v>0</v>
      </c>
      <c r="X259" s="28">
        <v>1.6026085878521212</v>
      </c>
      <c r="Y259" s="4" t="s">
        <v>141</v>
      </c>
      <c r="Z259" s="4">
        <v>264.43041699560001</v>
      </c>
      <c r="AA259" s="28">
        <v>0.84721144283254979</v>
      </c>
      <c r="AB259" s="4" t="s">
        <v>150</v>
      </c>
      <c r="AC259" s="4">
        <f t="shared" si="17"/>
        <v>10.711529859994398</v>
      </c>
      <c r="AD259" s="4">
        <v>468.50792788640001</v>
      </c>
      <c r="AE259" s="4">
        <v>553</v>
      </c>
      <c r="AF259" s="4">
        <v>0.84721144283254979</v>
      </c>
      <c r="AG259" s="4">
        <v>0.85965909090909087</v>
      </c>
      <c r="AH259" s="4" t="s">
        <v>146</v>
      </c>
      <c r="AI259" s="4">
        <v>0</v>
      </c>
      <c r="AJ259" s="4">
        <f>IF(AI259&lt;&gt;0,COUNTIF(Capacitors!A:A,L259),0)</f>
        <v>0</v>
      </c>
      <c r="AK259" s="4">
        <v>0.85965909090909087</v>
      </c>
      <c r="AL259" s="4" t="s">
        <v>145</v>
      </c>
      <c r="AM259" s="29">
        <f>Assumptions!H$11+Assumptions!H$12+Assumptions!H$13</f>
        <v>228000</v>
      </c>
      <c r="AN259" s="29">
        <f>IFERROR(IF(C259="RelayElectromechanical",Assumptions!H$10,0),Assumptions!H$10)+IFERROR(IF(M259="RelayElectromechanical",Assumptions!H$10,0),Assumptions!H$10)</f>
        <v>240000</v>
      </c>
      <c r="AO259" s="30">
        <f>J259*Assumptions!$H$5</f>
        <v>152000</v>
      </c>
      <c r="AP259" s="30">
        <f>(AI259*5280*Assumptions!$H$6)+(AK259*5280*Assumptions!$H$7)+(AJ259*Assumptions!H$22)</f>
        <v>277467.00681818178</v>
      </c>
      <c r="AQ259" s="29">
        <f t="shared" si="18"/>
        <v>1750000</v>
      </c>
      <c r="AR259" s="29">
        <f>IF(AL259="Group 4: Requires multiple FLISR ties", Assumptions!$H$9,0)</f>
        <v>0</v>
      </c>
      <c r="AS259" s="36"/>
      <c r="AT259" s="36"/>
      <c r="AU259" s="30">
        <f t="shared" si="19"/>
        <v>2647467.0068181818</v>
      </c>
      <c r="AV259" s="31"/>
      <c r="AW259" s="32"/>
    </row>
    <row r="260" spans="1:49" x14ac:dyDescent="0.25">
      <c r="A260" s="4" t="s">
        <v>494</v>
      </c>
      <c r="B260" s="4">
        <v>13584</v>
      </c>
      <c r="C260" s="4" t="s">
        <v>857</v>
      </c>
      <c r="D260" s="4" t="s">
        <v>696</v>
      </c>
      <c r="E260" s="4">
        <v>953</v>
      </c>
      <c r="F260" s="4">
        <v>326</v>
      </c>
      <c r="G260" s="4">
        <f t="shared" si="16"/>
        <v>627</v>
      </c>
      <c r="H260" s="4">
        <v>2.7604000000000002</v>
      </c>
      <c r="I260" s="4">
        <f>3</f>
        <v>3</v>
      </c>
      <c r="J260" s="4">
        <f>CEILING(G260/Assumptions!$H$4,1)</f>
        <v>2</v>
      </c>
      <c r="K260" s="4" t="s">
        <v>527</v>
      </c>
      <c r="L260" s="4">
        <v>13888</v>
      </c>
      <c r="M260" s="4" t="s">
        <v>858</v>
      </c>
      <c r="N260" s="4" t="s">
        <v>697</v>
      </c>
      <c r="O260" s="4">
        <v>191</v>
      </c>
      <c r="P260" s="4" t="s">
        <v>496</v>
      </c>
      <c r="Q260" s="4">
        <v>1</v>
      </c>
      <c r="R260" s="4" t="s">
        <v>29</v>
      </c>
      <c r="S260" s="4" t="str">
        <f>IF(AL260="Group 3: Requires transformer upgrade",CONCATENATE(K260, " transformer upgrade"), IF(AND(AL260="Group 4: Requires multiple FLISR ties",U260&lt;=Assumptions!H$39),CONCATENATE(K260, " transformer upgrade"), "No transformer upgrade"))</f>
        <v>No transformer upgrade</v>
      </c>
      <c r="T260" s="4">
        <v>28</v>
      </c>
      <c r="U260" s="4">
        <v>3.8657426113998703</v>
      </c>
      <c r="V260" s="4">
        <v>0</v>
      </c>
      <c r="W260" s="4">
        <v>0</v>
      </c>
      <c r="X260" s="28">
        <v>1.518127</v>
      </c>
      <c r="Y260" s="4" t="s">
        <v>142</v>
      </c>
      <c r="Z260" s="4">
        <v>303.62540000000001</v>
      </c>
      <c r="AA260" s="28">
        <v>0.70199486815166667</v>
      </c>
      <c r="AB260" s="4" t="s">
        <v>137</v>
      </c>
      <c r="AC260" s="4">
        <f t="shared" si="17"/>
        <v>8.6668694676603995</v>
      </c>
      <c r="AD260" s="4">
        <v>379.07722880189999</v>
      </c>
      <c r="AE260" s="4">
        <v>540</v>
      </c>
      <c r="AF260" s="4">
        <v>0.70199486815166667</v>
      </c>
      <c r="AG260" s="4">
        <v>1.8939393939393939E-4</v>
      </c>
      <c r="AH260" s="4" t="s">
        <v>146</v>
      </c>
      <c r="AI260" s="4">
        <v>1.8939393939393939E-4</v>
      </c>
      <c r="AJ260" s="4">
        <f>IF(AI260&lt;&gt;0,COUNTIF(Capacitors!A:A,L260),0)</f>
        <v>0</v>
      </c>
      <c r="AK260" s="4">
        <v>0</v>
      </c>
      <c r="AL260" s="4" t="s">
        <v>149</v>
      </c>
      <c r="AM260" s="29">
        <f>Assumptions!H$11+Assumptions!H$12+Assumptions!H$13</f>
        <v>228000</v>
      </c>
      <c r="AN260" s="29">
        <f>IFERROR(IF(C260="RelayElectromechanical",Assumptions!H$10,0),Assumptions!H$10)+IFERROR(IF(M260="RelayElectromechanical",Assumptions!H$10,0),Assumptions!H$10)</f>
        <v>120000</v>
      </c>
      <c r="AO260" s="30">
        <f>J260*Assumptions!$H$5</f>
        <v>152000</v>
      </c>
      <c r="AP260" s="30">
        <f>(AI260*5280*Assumptions!$H$6)+(AK260*5280*Assumptions!$H$7)+(AJ260*Assumptions!H$22)</f>
        <v>53.876999999999995</v>
      </c>
      <c r="AQ260" s="29">
        <f t="shared" si="18"/>
        <v>0</v>
      </c>
      <c r="AR260" s="29">
        <f>IF(AL260="Group 4: Requires multiple FLISR ties", Assumptions!$H$9,0)</f>
        <v>0</v>
      </c>
      <c r="AS260" s="36"/>
      <c r="AT260" s="36"/>
      <c r="AU260" s="30">
        <f t="shared" si="19"/>
        <v>500053.87699999998</v>
      </c>
      <c r="AV260" s="31"/>
      <c r="AW260" s="32"/>
    </row>
    <row r="261" spans="1:49" x14ac:dyDescent="0.25">
      <c r="A261" s="4" t="s">
        <v>556</v>
      </c>
      <c r="B261" s="4">
        <v>13540</v>
      </c>
      <c r="C261" s="4" t="s">
        <v>858</v>
      </c>
      <c r="D261" s="4" t="s">
        <v>557</v>
      </c>
      <c r="E261" s="4">
        <v>722</v>
      </c>
      <c r="F261" s="4">
        <v>286</v>
      </c>
      <c r="G261" s="4">
        <f t="shared" si="16"/>
        <v>436</v>
      </c>
      <c r="H261" s="4">
        <v>1.4018999999999999</v>
      </c>
      <c r="I261" s="4">
        <f>3</f>
        <v>3</v>
      </c>
      <c r="J261" s="4">
        <f>CEILING(G261/Assumptions!$H$4,1)</f>
        <v>2</v>
      </c>
      <c r="K261" s="4" t="s">
        <v>527</v>
      </c>
      <c r="L261" s="4">
        <v>13889</v>
      </c>
      <c r="M261" s="4" t="s">
        <v>857</v>
      </c>
      <c r="N261" s="4" t="s">
        <v>558</v>
      </c>
      <c r="O261" s="4">
        <v>252</v>
      </c>
      <c r="P261" s="4" t="s">
        <v>496</v>
      </c>
      <c r="Q261" s="4">
        <v>2</v>
      </c>
      <c r="R261" s="4" t="s">
        <v>29</v>
      </c>
      <c r="S261" s="4" t="str">
        <f>IF(AL261="Group 3: Requires transformer upgrade",CONCATENATE(K261, " transformer upgrade"), IF(AND(AL261="Group 4: Requires multiple FLISR ties",U261&lt;=Assumptions!H$39),CONCATENATE(K261, " transformer upgrade"), "No transformer upgrade"))</f>
        <v>No transformer upgrade</v>
      </c>
      <c r="T261" s="4">
        <v>28</v>
      </c>
      <c r="U261" s="4">
        <v>3.8657426113998703</v>
      </c>
      <c r="V261" s="4">
        <v>0</v>
      </c>
      <c r="W261" s="4">
        <v>0</v>
      </c>
      <c r="X261" s="28">
        <v>0.99441898655759253</v>
      </c>
      <c r="Y261" s="4" t="s">
        <v>137</v>
      </c>
      <c r="Z261" s="4">
        <v>536.98625274109997</v>
      </c>
      <c r="AA261" s="28">
        <v>0.99441898655759253</v>
      </c>
      <c r="AB261" s="4" t="s">
        <v>137</v>
      </c>
      <c r="AC261" s="4">
        <f t="shared" si="17"/>
        <v>12.277154639819617</v>
      </c>
      <c r="AD261" s="4">
        <v>536.98625274109997</v>
      </c>
      <c r="AE261" s="4">
        <v>540</v>
      </c>
      <c r="AF261" s="28">
        <v>0.99441898655759253</v>
      </c>
      <c r="AG261" s="4">
        <v>0</v>
      </c>
      <c r="AH261" s="4" t="s">
        <v>138</v>
      </c>
      <c r="AI261" s="4">
        <v>0</v>
      </c>
      <c r="AJ261" s="4">
        <f>IF(AI261&lt;&gt;0,COUNTIF(Capacitors!A:A,L261),0)</f>
        <v>0</v>
      </c>
      <c r="AK261" s="4">
        <v>0</v>
      </c>
      <c r="AL261" s="4" t="s">
        <v>139</v>
      </c>
      <c r="AM261" s="29">
        <f>Assumptions!H$11+Assumptions!H$12+Assumptions!H$13</f>
        <v>228000</v>
      </c>
      <c r="AN261" s="29">
        <f>IFERROR(IF(C261="RelayElectromechanical",Assumptions!H$10,0),Assumptions!H$10)+IFERROR(IF(M261="RelayElectromechanical",Assumptions!H$10,0),Assumptions!H$10)</f>
        <v>120000</v>
      </c>
      <c r="AO261" s="30">
        <f>J261*Assumptions!$H$5</f>
        <v>152000</v>
      </c>
      <c r="AP261" s="30">
        <f>(AI261*5280*Assumptions!$H$6)+(AK261*5280*Assumptions!$H$7)+(AJ261*Assumptions!H$22)</f>
        <v>0</v>
      </c>
      <c r="AQ261" s="29">
        <f t="shared" si="18"/>
        <v>0</v>
      </c>
      <c r="AR261" s="29">
        <f>IF(AL261="Group 4: Requires multiple FLISR ties", Assumptions!$H$9,0)</f>
        <v>445660.98560000001</v>
      </c>
      <c r="AS261" s="36"/>
      <c r="AT261" s="36"/>
      <c r="AU261" s="30">
        <f t="shared" si="19"/>
        <v>945660.98560000001</v>
      </c>
      <c r="AV261" s="31"/>
      <c r="AW261" s="32"/>
    </row>
    <row r="262" spans="1:49" x14ac:dyDescent="0.25">
      <c r="A262" s="4" t="s">
        <v>525</v>
      </c>
      <c r="B262" s="4">
        <v>13872</v>
      </c>
      <c r="C262" s="4" t="s">
        <v>857</v>
      </c>
      <c r="D262" s="4" t="s">
        <v>526</v>
      </c>
      <c r="E262" s="4">
        <v>930</v>
      </c>
      <c r="F262" s="4">
        <v>328</v>
      </c>
      <c r="G262" s="4">
        <f t="shared" si="16"/>
        <v>602</v>
      </c>
      <c r="H262" s="4">
        <v>2.4171</v>
      </c>
      <c r="I262" s="4">
        <f>3</f>
        <v>3</v>
      </c>
      <c r="J262" s="4">
        <f>CEILING(G262/Assumptions!$H$4,1)</f>
        <v>2</v>
      </c>
      <c r="K262" s="4" t="s">
        <v>527</v>
      </c>
      <c r="L262" s="4">
        <v>13889</v>
      </c>
      <c r="M262" s="4" t="s">
        <v>857</v>
      </c>
      <c r="N262" s="4" t="s">
        <v>528</v>
      </c>
      <c r="O262" s="4">
        <v>168</v>
      </c>
      <c r="P262" s="4" t="s">
        <v>496</v>
      </c>
      <c r="Q262" s="4">
        <v>1</v>
      </c>
      <c r="R262" s="4" t="s">
        <v>29</v>
      </c>
      <c r="S262" s="4" t="str">
        <f>IF(AL262="Group 3: Requires transformer upgrade",CONCATENATE(K262, " transformer upgrade"), IF(AND(AL262="Group 4: Requires multiple FLISR ties",U262&lt;=Assumptions!H$39),CONCATENATE(K262, " transformer upgrade"), "No transformer upgrade"))</f>
        <v>No transformer upgrade</v>
      </c>
      <c r="T262" s="4">
        <v>28</v>
      </c>
      <c r="U262" s="4">
        <v>3.8657426113998703</v>
      </c>
      <c r="V262" s="4">
        <v>0</v>
      </c>
      <c r="W262" s="4">
        <v>0</v>
      </c>
      <c r="X262" s="28">
        <v>1.1018694444444443</v>
      </c>
      <c r="Y262" s="4" t="s">
        <v>137</v>
      </c>
      <c r="Z262" s="4">
        <v>595.0095</v>
      </c>
      <c r="AA262" s="28">
        <v>1.1018695235057407</v>
      </c>
      <c r="AB262" s="4" t="s">
        <v>137</v>
      </c>
      <c r="AC262" s="4">
        <f t="shared" si="17"/>
        <v>13.603745217912593</v>
      </c>
      <c r="AD262" s="4">
        <v>595.0095426931</v>
      </c>
      <c r="AE262" s="4">
        <v>540</v>
      </c>
      <c r="AF262" s="28">
        <v>1.1018695235057407</v>
      </c>
      <c r="AG262" s="4">
        <v>0</v>
      </c>
      <c r="AH262" s="4" t="s">
        <v>138</v>
      </c>
      <c r="AI262" s="4">
        <v>0</v>
      </c>
      <c r="AJ262" s="4">
        <f>IF(AI262&lt;&gt;0,COUNTIF(Capacitors!A:A,L262),0)</f>
        <v>0</v>
      </c>
      <c r="AK262" s="4">
        <v>0</v>
      </c>
      <c r="AL262" s="4" t="s">
        <v>139</v>
      </c>
      <c r="AM262" s="29">
        <f>Assumptions!H$11+Assumptions!H$12+Assumptions!H$13</f>
        <v>228000</v>
      </c>
      <c r="AN262" s="29">
        <f>IFERROR(IF(C262="RelayElectromechanical",Assumptions!H$10,0),Assumptions!H$10)+IFERROR(IF(M262="RelayElectromechanical",Assumptions!H$10,0),Assumptions!H$10)</f>
        <v>0</v>
      </c>
      <c r="AO262" s="30">
        <f>J262*Assumptions!$H$5</f>
        <v>152000</v>
      </c>
      <c r="AP262" s="30">
        <f>(AI262*5280*Assumptions!$H$6)+(AK262*5280*Assumptions!$H$7)+(AJ262*Assumptions!H$22)</f>
        <v>0</v>
      </c>
      <c r="AQ262" s="29">
        <f t="shared" si="18"/>
        <v>0</v>
      </c>
      <c r="AR262" s="29">
        <f>IF(AL262="Group 4: Requires multiple FLISR ties", Assumptions!$H$9,0)</f>
        <v>445660.98560000001</v>
      </c>
      <c r="AS262" s="36"/>
      <c r="AT262" s="36"/>
      <c r="AU262" s="30">
        <f t="shared" si="19"/>
        <v>825660.98560000001</v>
      </c>
      <c r="AV262" s="31"/>
      <c r="AW262" s="32"/>
    </row>
    <row r="263" spans="1:49" x14ac:dyDescent="0.25">
      <c r="A263" s="4" t="s">
        <v>494</v>
      </c>
      <c r="B263" s="4">
        <v>13585</v>
      </c>
      <c r="C263" s="4" t="s">
        <v>857</v>
      </c>
      <c r="D263" s="4" t="s">
        <v>585</v>
      </c>
      <c r="E263" s="4">
        <v>1436</v>
      </c>
      <c r="F263" s="4">
        <v>303</v>
      </c>
      <c r="G263" s="4">
        <f t="shared" si="16"/>
        <v>1133</v>
      </c>
      <c r="H263" s="4">
        <v>5.5362000000000009</v>
      </c>
      <c r="I263" s="4">
        <f>3</f>
        <v>3</v>
      </c>
      <c r="J263" s="4">
        <f>CEILING(G263/Assumptions!$H$4,1)</f>
        <v>4</v>
      </c>
      <c r="K263" s="4" t="s">
        <v>533</v>
      </c>
      <c r="L263" s="4">
        <v>13891</v>
      </c>
      <c r="M263" s="4" t="s">
        <v>857</v>
      </c>
      <c r="N263" s="4" t="s">
        <v>586</v>
      </c>
      <c r="O263" s="4">
        <v>101</v>
      </c>
      <c r="P263" s="4" t="s">
        <v>496</v>
      </c>
      <c r="Q263" s="4">
        <v>3</v>
      </c>
      <c r="R263" s="4" t="s">
        <v>29</v>
      </c>
      <c r="S263" s="4" t="str">
        <f>IF(AL263="Group 3: Requires transformer upgrade",CONCATENATE(K263, " transformer upgrade"), IF(AND(AL263="Group 4: Requires multiple FLISR ties",U263&lt;=Assumptions!H$39),CONCATENATE(K263, " transformer upgrade"), "No transformer upgrade"))</f>
        <v>No transformer upgrade</v>
      </c>
      <c r="T263" s="4">
        <v>28</v>
      </c>
      <c r="U263" s="4">
        <v>8.0473982350972619</v>
      </c>
      <c r="V263" s="4">
        <v>0</v>
      </c>
      <c r="W263" s="4">
        <v>0</v>
      </c>
      <c r="X263" s="28">
        <v>1.8158584622039475</v>
      </c>
      <c r="Y263" s="4" t="s">
        <v>151</v>
      </c>
      <c r="Z263" s="4">
        <v>414.01572938250001</v>
      </c>
      <c r="AA263" s="28">
        <v>0.95920445172814817</v>
      </c>
      <c r="AB263" s="4" t="s">
        <v>137</v>
      </c>
      <c r="AC263" s="4">
        <f t="shared" si="17"/>
        <v>11.842393944866451</v>
      </c>
      <c r="AD263" s="4">
        <v>517.97040393320003</v>
      </c>
      <c r="AE263" s="4">
        <v>540</v>
      </c>
      <c r="AF263" s="28">
        <v>0.95920445172814817</v>
      </c>
      <c r="AG263" s="4">
        <v>0.47007575757575759</v>
      </c>
      <c r="AH263" s="4" t="s">
        <v>138</v>
      </c>
      <c r="AI263" s="4">
        <v>0</v>
      </c>
      <c r="AJ263" s="4">
        <f>IF(AI263&lt;&gt;0,COUNTIF(Capacitors!A:A,L263),0)</f>
        <v>0</v>
      </c>
      <c r="AK263" s="4">
        <v>0.47007575757575759</v>
      </c>
      <c r="AL263" s="4" t="s">
        <v>139</v>
      </c>
      <c r="AM263" s="29">
        <f>Assumptions!H$11+Assumptions!H$12+Assumptions!H$13</f>
        <v>228000</v>
      </c>
      <c r="AN263" s="29">
        <f>IFERROR(IF(C263="RelayElectromechanical",Assumptions!H$10,0),Assumptions!H$10)+IFERROR(IF(M263="RelayElectromechanical",Assumptions!H$10,0),Assumptions!H$10)</f>
        <v>0</v>
      </c>
      <c r="AO263" s="30">
        <f>J263*Assumptions!$H$5</f>
        <v>304000</v>
      </c>
      <c r="AP263" s="30">
        <f>(AI263*5280*Assumptions!$H$6)+(AK263*5280*Assumptions!$H$7)+(AJ263*Assumptions!H$22)</f>
        <v>151723.5318181818</v>
      </c>
      <c r="AQ263" s="29">
        <f t="shared" si="18"/>
        <v>0</v>
      </c>
      <c r="AR263" s="29">
        <f>IF(AL263="Group 4: Requires multiple FLISR ties", Assumptions!$H$9,0)</f>
        <v>445660.98560000001</v>
      </c>
      <c r="AS263" s="36"/>
      <c r="AT263" s="36"/>
      <c r="AU263" s="30">
        <f t="shared" si="19"/>
        <v>1129384.5174181818</v>
      </c>
      <c r="AV263" s="31"/>
      <c r="AW263" s="32"/>
    </row>
    <row r="264" spans="1:49" x14ac:dyDescent="0.25">
      <c r="A264" s="4" t="s">
        <v>406</v>
      </c>
      <c r="B264" s="4">
        <v>13896</v>
      </c>
      <c r="C264" s="4" t="s">
        <v>857</v>
      </c>
      <c r="D264" s="4" t="s">
        <v>407</v>
      </c>
      <c r="E264" s="4">
        <v>2123</v>
      </c>
      <c r="F264" s="4">
        <v>395</v>
      </c>
      <c r="G264" s="4">
        <f t="shared" si="16"/>
        <v>1728</v>
      </c>
      <c r="H264" s="4">
        <v>3.9873000000000003</v>
      </c>
      <c r="I264" s="4">
        <f>3</f>
        <v>3</v>
      </c>
      <c r="J264" s="4">
        <f>CEILING(G264/Assumptions!$H$4,1)</f>
        <v>5</v>
      </c>
      <c r="K264" s="4" t="s">
        <v>408</v>
      </c>
      <c r="L264" s="4">
        <v>13897</v>
      </c>
      <c r="M264" s="4" t="s">
        <v>857</v>
      </c>
      <c r="N264" s="4" t="s">
        <v>409</v>
      </c>
      <c r="O264" s="4">
        <v>10</v>
      </c>
      <c r="P264" s="4" t="s">
        <v>357</v>
      </c>
      <c r="Q264" s="4">
        <v>1</v>
      </c>
      <c r="R264" s="4" t="s">
        <v>29</v>
      </c>
      <c r="S264" s="4" t="str">
        <f>IF(AL264="Group 3: Requires transformer upgrade",CONCATENATE(K264, " transformer upgrade"), IF(AND(AL264="Group 4: Requires multiple FLISR ties",U264&lt;=Assumptions!H$39),CONCATENATE(K264, " transformer upgrade"), "No transformer upgrade"))</f>
        <v>No transformer upgrade</v>
      </c>
      <c r="T264" s="4">
        <v>37</v>
      </c>
      <c r="U264" s="4">
        <v>10.935485391220794</v>
      </c>
      <c r="V264" s="4">
        <v>0.754</v>
      </c>
      <c r="W264" s="4">
        <v>32.978947194619536</v>
      </c>
      <c r="X264" s="28">
        <v>0.68042571408129626</v>
      </c>
      <c r="Y264" s="4" t="s">
        <v>137</v>
      </c>
      <c r="Z264" s="4">
        <v>367.4298856039</v>
      </c>
      <c r="AA264" s="28">
        <v>0.68042571388018525</v>
      </c>
      <c r="AB264" s="4" t="s">
        <v>137</v>
      </c>
      <c r="AC264" s="4">
        <f t="shared" si="17"/>
        <v>8.4005754346413823</v>
      </c>
      <c r="AD264" s="4">
        <v>367.42988549530003</v>
      </c>
      <c r="AE264" s="4">
        <v>540</v>
      </c>
      <c r="AF264" s="4">
        <v>0.74149783831466587</v>
      </c>
      <c r="AG264" s="4">
        <v>0</v>
      </c>
      <c r="AH264" s="4" t="s">
        <v>138</v>
      </c>
      <c r="AI264" s="4">
        <v>0</v>
      </c>
      <c r="AJ264" s="4">
        <f>IF(AI264&lt;&gt;0,COUNTIF(Capacitors!A:A,L264),0)</f>
        <v>0</v>
      </c>
      <c r="AK264" s="4">
        <v>0</v>
      </c>
      <c r="AL264" s="4" t="s">
        <v>856</v>
      </c>
      <c r="AM264" s="29">
        <f>Assumptions!H$11+Assumptions!H$12+Assumptions!H$13</f>
        <v>228000</v>
      </c>
      <c r="AN264" s="29">
        <f>IFERROR(IF(C264="RelayElectromechanical",Assumptions!H$10,0),Assumptions!H$10)+IFERROR(IF(M264="RelayElectromechanical",Assumptions!H$10,0),Assumptions!H$10)</f>
        <v>0</v>
      </c>
      <c r="AO264" s="30">
        <f>J264*Assumptions!$H$5</f>
        <v>380000</v>
      </c>
      <c r="AP264" s="30">
        <f>(AI264*5280*Assumptions!$H$6)+(AK264*5280*Assumptions!$H$7)+(AJ264*Assumptions!H$22)</f>
        <v>0</v>
      </c>
      <c r="AQ264" s="29">
        <f t="shared" si="18"/>
        <v>0</v>
      </c>
      <c r="AR264" s="29">
        <f>IF(AL264="Group 4: Requires multiple FLISR ties", Assumptions!$H$9,0)</f>
        <v>0</v>
      </c>
      <c r="AS264" s="36"/>
      <c r="AT264" s="36"/>
      <c r="AU264" s="30">
        <f t="shared" si="19"/>
        <v>608000</v>
      </c>
      <c r="AV264" s="31"/>
      <c r="AW264" s="32"/>
    </row>
    <row r="265" spans="1:49" x14ac:dyDescent="0.25">
      <c r="A265" s="4" t="s">
        <v>186</v>
      </c>
      <c r="B265" s="4">
        <v>13910</v>
      </c>
      <c r="C265" s="4" t="s">
        <v>858</v>
      </c>
      <c r="D265" s="4" t="s">
        <v>187</v>
      </c>
      <c r="E265" s="4">
        <v>1368</v>
      </c>
      <c r="F265" s="4">
        <v>318</v>
      </c>
      <c r="G265" s="4">
        <f t="shared" si="16"/>
        <v>1050</v>
      </c>
      <c r="H265" s="4">
        <v>4.5491999999999999</v>
      </c>
      <c r="I265" s="4">
        <f>3</f>
        <v>3</v>
      </c>
      <c r="J265" s="4">
        <f>CEILING(G265/Assumptions!$H$4,1)</f>
        <v>3</v>
      </c>
      <c r="K265" s="33" t="s">
        <v>186</v>
      </c>
      <c r="L265" s="4">
        <v>13906</v>
      </c>
      <c r="M265" s="4" t="s">
        <v>858</v>
      </c>
      <c r="N265" s="4" t="s">
        <v>188</v>
      </c>
      <c r="O265" s="4">
        <v>54</v>
      </c>
      <c r="P265" s="4" t="s">
        <v>177</v>
      </c>
      <c r="Q265" s="4">
        <v>2</v>
      </c>
      <c r="R265" s="4" t="s">
        <v>791</v>
      </c>
      <c r="S265" s="4" t="str">
        <f>IF(AL265="Group 3: Requires transformer upgrade",CONCATENATE(K265, " transformer upgrade"), IF(AND(AL265="Group 4: Requires multiple FLISR ties",U265&lt;=Assumptions!H$39),CONCATENATE(K265, " transformer upgrade"), "No transformer upgrade"))</f>
        <v>Peach W transformer upgrade</v>
      </c>
      <c r="T265" s="4">
        <v>28</v>
      </c>
      <c r="U265" s="4">
        <v>1.0901658332868962</v>
      </c>
      <c r="V265" s="4">
        <v>0</v>
      </c>
      <c r="W265" s="4">
        <v>0</v>
      </c>
      <c r="X265" s="28">
        <v>0.99747544253981479</v>
      </c>
      <c r="Y265" s="4" t="s">
        <v>137</v>
      </c>
      <c r="Z265" s="4">
        <v>538.63673897149999</v>
      </c>
      <c r="AA265" s="28">
        <v>0.99747544253981479</v>
      </c>
      <c r="AB265" s="4" t="s">
        <v>137</v>
      </c>
      <c r="AC265" s="4">
        <f t="shared" si="17"/>
        <v>12.31488982312846</v>
      </c>
      <c r="AD265" s="4">
        <v>538.63673897149999</v>
      </c>
      <c r="AE265" s="4">
        <v>540</v>
      </c>
      <c r="AF265" s="28">
        <v>0.99747544253981479</v>
      </c>
      <c r="AG265" s="4">
        <v>0</v>
      </c>
      <c r="AH265" s="4" t="s">
        <v>138</v>
      </c>
      <c r="AI265" s="4">
        <v>0</v>
      </c>
      <c r="AJ265" s="4">
        <f>IF(AI265&lt;&gt;0,COUNTIF(Capacitors!A:A,L265),0)</f>
        <v>0</v>
      </c>
      <c r="AK265" s="4">
        <v>0</v>
      </c>
      <c r="AL265" s="4" t="s">
        <v>139</v>
      </c>
      <c r="AM265" s="29">
        <f>Assumptions!H$11+Assumptions!H$12+Assumptions!H$13</f>
        <v>228000</v>
      </c>
      <c r="AN265" s="29">
        <f>IFERROR(IF(C265="RelayElectromechanical",Assumptions!H$10,0),Assumptions!H$10)+IFERROR(IF(M265="RelayElectromechanical",Assumptions!H$10,0),Assumptions!H$10)</f>
        <v>240000</v>
      </c>
      <c r="AO265" s="30">
        <f>J265*Assumptions!$H$5</f>
        <v>228000</v>
      </c>
      <c r="AP265" s="30">
        <f>(AI265*5280*Assumptions!$H$6)+(AK265*5280*Assumptions!$H$7)+(AJ265*Assumptions!H$22)</f>
        <v>0</v>
      </c>
      <c r="AQ265" s="29">
        <f t="shared" si="18"/>
        <v>1750000</v>
      </c>
      <c r="AR265" s="29">
        <f>IF(AL265="Group 4: Requires multiple FLISR ties", Assumptions!$H$9,0)</f>
        <v>445660.98560000001</v>
      </c>
      <c r="AS265" s="36"/>
      <c r="AT265" s="36"/>
      <c r="AU265" s="30">
        <f t="shared" si="19"/>
        <v>2891660.9856000002</v>
      </c>
      <c r="AV265" s="31"/>
      <c r="AW265" s="32"/>
    </row>
    <row r="266" spans="1:49" x14ac:dyDescent="0.25">
      <c r="A266" s="4" t="s">
        <v>186</v>
      </c>
      <c r="B266" s="4">
        <v>13906</v>
      </c>
      <c r="C266" s="4" t="s">
        <v>858</v>
      </c>
      <c r="D266" s="4" t="s">
        <v>226</v>
      </c>
      <c r="E266" s="4">
        <v>1769</v>
      </c>
      <c r="F266" s="4">
        <v>330</v>
      </c>
      <c r="G266" s="4">
        <f t="shared" si="16"/>
        <v>1439</v>
      </c>
      <c r="H266" s="4">
        <v>5.1091999999999995</v>
      </c>
      <c r="I266" s="4">
        <f>3</f>
        <v>3</v>
      </c>
      <c r="J266" s="4">
        <f>CEILING(G266/Assumptions!$H$4,1)</f>
        <v>5</v>
      </c>
      <c r="K266" s="4" t="s">
        <v>186</v>
      </c>
      <c r="L266" s="4">
        <v>13910</v>
      </c>
      <c r="M266" s="4" t="s">
        <v>858</v>
      </c>
      <c r="N266" s="4" t="s">
        <v>188</v>
      </c>
      <c r="O266" s="4">
        <v>122</v>
      </c>
      <c r="P266" s="4" t="s">
        <v>177</v>
      </c>
      <c r="Q266" s="4">
        <v>3</v>
      </c>
      <c r="R266" s="4" t="s">
        <v>791</v>
      </c>
      <c r="S266" s="4" t="str">
        <f>IF(AL266="Group 3: Requires transformer upgrade",CONCATENATE(K266, " transformer upgrade"), IF(AND(AL266="Group 4: Requires multiple FLISR ties",U266&lt;=Assumptions!H$39),CONCATENATE(K266, " transformer upgrade"), "No transformer upgrade"))</f>
        <v>Peach W transformer upgrade</v>
      </c>
      <c r="T266" s="4">
        <v>28</v>
      </c>
      <c r="U266" s="4">
        <v>1.0901658332868962</v>
      </c>
      <c r="V266" s="4">
        <v>0</v>
      </c>
      <c r="W266" s="4">
        <v>0</v>
      </c>
      <c r="X266" s="28">
        <v>0.88249755071833336</v>
      </c>
      <c r="Y266" s="4" t="s">
        <v>137</v>
      </c>
      <c r="Z266" s="4">
        <v>476.5486773879</v>
      </c>
      <c r="AA266" s="28">
        <v>0.88249924648148148</v>
      </c>
      <c r="AB266" s="4" t="s">
        <v>137</v>
      </c>
      <c r="AC266" s="4">
        <f t="shared" si="17"/>
        <v>10.895387019996265</v>
      </c>
      <c r="AD266" s="4">
        <v>476.54959309999998</v>
      </c>
      <c r="AE266" s="4">
        <v>540</v>
      </c>
      <c r="AF266" s="4">
        <v>0.88249924648148148</v>
      </c>
      <c r="AG266" s="4">
        <v>0</v>
      </c>
      <c r="AH266" s="4" t="s">
        <v>138</v>
      </c>
      <c r="AI266" s="4">
        <v>0</v>
      </c>
      <c r="AJ266" s="4">
        <f>IF(AI266&lt;&gt;0,COUNTIF(Capacitors!A:A,L266),0)</f>
        <v>0</v>
      </c>
      <c r="AK266" s="4">
        <v>0</v>
      </c>
      <c r="AL266" s="4" t="s">
        <v>145</v>
      </c>
      <c r="AM266" s="29">
        <f>Assumptions!H$11+Assumptions!H$12+Assumptions!H$13</f>
        <v>228000</v>
      </c>
      <c r="AN266" s="29">
        <f>IFERROR(IF(C266="RelayElectromechanical",Assumptions!H$10,0),Assumptions!H$10)+IFERROR(IF(M266="RelayElectromechanical",Assumptions!H$10,0),Assumptions!H$10)</f>
        <v>240000</v>
      </c>
      <c r="AO266" s="30">
        <f>J266*Assumptions!$H$5</f>
        <v>380000</v>
      </c>
      <c r="AP266" s="30">
        <f>(AI266*5280*Assumptions!$H$6)+(AK266*5280*Assumptions!$H$7)+(AJ266*Assumptions!H$22)</f>
        <v>0</v>
      </c>
      <c r="AQ266" s="29">
        <f t="shared" si="18"/>
        <v>1750000</v>
      </c>
      <c r="AR266" s="29">
        <f>IF(AL266="Group 4: Requires multiple FLISR ties", Assumptions!$H$9,0)</f>
        <v>0</v>
      </c>
      <c r="AS266" s="36"/>
      <c r="AT266" s="36"/>
      <c r="AU266" s="30">
        <f t="shared" si="19"/>
        <v>2598000</v>
      </c>
      <c r="AV266" s="31"/>
      <c r="AW266" s="32"/>
    </row>
    <row r="267" spans="1:49" x14ac:dyDescent="0.25">
      <c r="A267" s="4" t="s">
        <v>452</v>
      </c>
      <c r="B267" s="4">
        <v>13921</v>
      </c>
      <c r="C267" s="4" t="s">
        <v>857</v>
      </c>
      <c r="D267" s="4" t="s">
        <v>453</v>
      </c>
      <c r="E267" s="4">
        <v>805</v>
      </c>
      <c r="F267" s="4">
        <v>291</v>
      </c>
      <c r="G267" s="4">
        <f t="shared" si="16"/>
        <v>514</v>
      </c>
      <c r="H267" s="4">
        <v>1.7565</v>
      </c>
      <c r="I267" s="4">
        <f>3</f>
        <v>3</v>
      </c>
      <c r="J267" s="4">
        <f>CEILING(G267/Assumptions!$H$4,1)</f>
        <v>2</v>
      </c>
      <c r="K267" s="4" t="s">
        <v>433</v>
      </c>
      <c r="L267" s="4">
        <v>13916</v>
      </c>
      <c r="M267" s="4" t="s">
        <v>857</v>
      </c>
      <c r="N267" s="4" t="s">
        <v>454</v>
      </c>
      <c r="O267" s="4">
        <v>173</v>
      </c>
      <c r="P267" s="4" t="s">
        <v>421</v>
      </c>
      <c r="Q267" s="4">
        <v>1</v>
      </c>
      <c r="R267" s="4" t="s">
        <v>29</v>
      </c>
      <c r="S267" s="4" t="str">
        <f>IF(AL267="Group 3: Requires transformer upgrade",CONCATENATE(K267, " transformer upgrade"), IF(AND(AL267="Group 4: Requires multiple FLISR ties",U267&lt;=Assumptions!H$39),CONCATENATE(K267, " transformer upgrade"), "No transformer upgrade"))</f>
        <v>No transformer upgrade</v>
      </c>
      <c r="T267" s="4">
        <v>28</v>
      </c>
      <c r="U267" s="4">
        <v>15.205825658714822</v>
      </c>
      <c r="V267" s="4">
        <v>0</v>
      </c>
      <c r="W267" s="4">
        <v>0</v>
      </c>
      <c r="X267" s="28">
        <v>0.64785406960796299</v>
      </c>
      <c r="Y267" s="4" t="s">
        <v>137</v>
      </c>
      <c r="Z267" s="4">
        <v>349.84119758830002</v>
      </c>
      <c r="AA267" s="28">
        <v>0.64785406960796299</v>
      </c>
      <c r="AB267" s="4" t="s">
        <v>137</v>
      </c>
      <c r="AC267" s="4">
        <f t="shared" si="17"/>
        <v>7.9984440202085514</v>
      </c>
      <c r="AD267" s="4">
        <v>349.84119758830002</v>
      </c>
      <c r="AE267" s="4">
        <v>540</v>
      </c>
      <c r="AF267" s="4">
        <v>0.64785406960796299</v>
      </c>
      <c r="AG267" s="4">
        <v>0</v>
      </c>
      <c r="AH267" s="4" t="s">
        <v>138</v>
      </c>
      <c r="AI267" s="4">
        <v>0</v>
      </c>
      <c r="AJ267" s="4">
        <f>IF(AI267&lt;&gt;0,COUNTIF(Capacitors!A:A,L267),0)</f>
        <v>0</v>
      </c>
      <c r="AK267" s="4">
        <v>0</v>
      </c>
      <c r="AL267" s="4" t="s">
        <v>856</v>
      </c>
      <c r="AM267" s="29">
        <f>Assumptions!H$11+Assumptions!H$12+Assumptions!H$13</f>
        <v>228000</v>
      </c>
      <c r="AN267" s="29">
        <f>IFERROR(IF(C267="RelayElectromechanical",Assumptions!H$10,0),Assumptions!H$10)+IFERROR(IF(M267="RelayElectromechanical",Assumptions!H$10,0),Assumptions!H$10)</f>
        <v>0</v>
      </c>
      <c r="AO267" s="30">
        <f>J267*Assumptions!$H$5</f>
        <v>152000</v>
      </c>
      <c r="AP267" s="30">
        <f>(AI267*5280*Assumptions!$H$6)+(AK267*5280*Assumptions!$H$7)+(AJ267*Assumptions!H$22)</f>
        <v>0</v>
      </c>
      <c r="AQ267" s="29">
        <f t="shared" si="18"/>
        <v>0</v>
      </c>
      <c r="AR267" s="29">
        <f>IF(AL267="Group 4: Requires multiple FLISR ties", Assumptions!$H$9,0)</f>
        <v>0</v>
      </c>
      <c r="AS267" s="36"/>
      <c r="AT267" s="36"/>
      <c r="AU267" s="30">
        <f t="shared" si="19"/>
        <v>380000</v>
      </c>
      <c r="AV267" s="31"/>
      <c r="AW267" s="32"/>
    </row>
    <row r="268" spans="1:49" x14ac:dyDescent="0.25">
      <c r="A268" s="4" t="s">
        <v>439</v>
      </c>
      <c r="B268" s="4">
        <v>13769</v>
      </c>
      <c r="C268" s="4" t="s">
        <v>858</v>
      </c>
      <c r="D268" s="4" t="s">
        <v>441</v>
      </c>
      <c r="E268" s="4">
        <v>1951</v>
      </c>
      <c r="F268" s="4">
        <v>331</v>
      </c>
      <c r="G268" s="4">
        <f t="shared" si="16"/>
        <v>1620</v>
      </c>
      <c r="H268" s="4">
        <v>5.7717000000000009</v>
      </c>
      <c r="I268" s="4">
        <f>3</f>
        <v>3</v>
      </c>
      <c r="J268" s="4">
        <f>CEILING(G268/Assumptions!$H$4,1)</f>
        <v>5</v>
      </c>
      <c r="K268" s="4" t="s">
        <v>419</v>
      </c>
      <c r="L268" s="4">
        <v>13924</v>
      </c>
      <c r="M268" s="4" t="s">
        <v>858</v>
      </c>
      <c r="N268" s="4" t="s">
        <v>442</v>
      </c>
      <c r="O268" s="4">
        <v>21</v>
      </c>
      <c r="P268" s="4" t="s">
        <v>421</v>
      </c>
      <c r="Q268" s="4">
        <v>1</v>
      </c>
      <c r="R268" s="4" t="s">
        <v>29</v>
      </c>
      <c r="S268" s="4" t="str">
        <f>IF(AL268="Group 3: Requires transformer upgrade",CONCATENATE(K268, " transformer upgrade"), IF(AND(AL268="Group 4: Requires multiple FLISR ties",U268&lt;=Assumptions!H$39),CONCATENATE(K268, " transformer upgrade"), "No transformer upgrade"))</f>
        <v>No transformer upgrade</v>
      </c>
      <c r="T268" s="4">
        <v>22.4</v>
      </c>
      <c r="U268" s="4">
        <v>13.333821503445266</v>
      </c>
      <c r="V268" s="4">
        <v>0.754</v>
      </c>
      <c r="W268" s="4">
        <v>32.978947194619536</v>
      </c>
      <c r="X268" s="28">
        <v>1.088072150104</v>
      </c>
      <c r="Y268" s="4" t="s">
        <v>142</v>
      </c>
      <c r="Z268" s="4">
        <v>217.6144300208</v>
      </c>
      <c r="AA268" s="28">
        <v>0.91475242822962965</v>
      </c>
      <c r="AB268" s="4" t="s">
        <v>137</v>
      </c>
      <c r="AC268" s="4">
        <f t="shared" si="17"/>
        <v>11.29358667758626</v>
      </c>
      <c r="AD268" s="4">
        <v>493.966311244</v>
      </c>
      <c r="AE268" s="4">
        <v>540</v>
      </c>
      <c r="AF268" s="28">
        <v>0.97582455266411017</v>
      </c>
      <c r="AG268" s="4">
        <v>7.4810606060606064E-2</v>
      </c>
      <c r="AH268" s="4" t="s">
        <v>138</v>
      </c>
      <c r="AI268" s="4">
        <v>7.4810606060606064E-2</v>
      </c>
      <c r="AJ268" s="4">
        <f>IF(AI268&lt;&gt;0,COUNTIF(Capacitors!A:A,L268),0)</f>
        <v>0</v>
      </c>
      <c r="AK268" s="4">
        <v>0</v>
      </c>
      <c r="AL268" s="4" t="s">
        <v>139</v>
      </c>
      <c r="AM268" s="29">
        <f>Assumptions!H$11+Assumptions!H$12+Assumptions!H$13</f>
        <v>228000</v>
      </c>
      <c r="AN268" s="29">
        <f>IFERROR(IF(C268="RelayElectromechanical",Assumptions!H$10,0),Assumptions!H$10)+IFERROR(IF(M268="RelayElectromechanical",Assumptions!H$10,0),Assumptions!H$10)</f>
        <v>240000</v>
      </c>
      <c r="AO268" s="30">
        <f>J268*Assumptions!$H$5</f>
        <v>380000</v>
      </c>
      <c r="AP268" s="30">
        <f>(AI268*5280*Assumptions!$H$6)+(AK268*5280*Assumptions!$H$7)+(AJ268*Assumptions!H$22)</f>
        <v>21281.414999999997</v>
      </c>
      <c r="AQ268" s="29">
        <f t="shared" si="18"/>
        <v>0</v>
      </c>
      <c r="AR268" s="29">
        <f>IF(AL268="Group 4: Requires multiple FLISR ties", Assumptions!$H$9,0)</f>
        <v>445660.98560000001</v>
      </c>
      <c r="AS268" s="36"/>
      <c r="AT268" s="36"/>
      <c r="AU268" s="30">
        <f t="shared" si="19"/>
        <v>1314942.4006000001</v>
      </c>
      <c r="AV268" s="31"/>
      <c r="AW268" s="32"/>
    </row>
    <row r="269" spans="1:49" x14ac:dyDescent="0.25">
      <c r="A269" s="4" t="s">
        <v>428</v>
      </c>
      <c r="B269" s="4">
        <v>13115</v>
      </c>
      <c r="C269" s="4" t="s">
        <v>858</v>
      </c>
      <c r="D269" s="4" t="s">
        <v>473</v>
      </c>
      <c r="E269" s="4">
        <v>800</v>
      </c>
      <c r="F269" s="4">
        <v>253</v>
      </c>
      <c r="G269" s="4">
        <f t="shared" si="16"/>
        <v>547</v>
      </c>
      <c r="H269" s="4">
        <v>3.6068999999999996</v>
      </c>
      <c r="I269" s="4">
        <f>3</f>
        <v>3</v>
      </c>
      <c r="J269" s="4">
        <f>CEILING(G269/Assumptions!$H$4,1)</f>
        <v>2</v>
      </c>
      <c r="K269" s="4" t="s">
        <v>419</v>
      </c>
      <c r="L269" s="4">
        <v>13927</v>
      </c>
      <c r="M269" s="4" t="s">
        <v>858</v>
      </c>
      <c r="N269" s="4" t="s">
        <v>474</v>
      </c>
      <c r="O269" s="4">
        <v>242</v>
      </c>
      <c r="P269" s="4" t="s">
        <v>421</v>
      </c>
      <c r="Q269" s="4">
        <v>2</v>
      </c>
      <c r="R269" s="4" t="s">
        <v>29</v>
      </c>
      <c r="S269" s="4" t="str">
        <f>IF(AL269="Group 3: Requires transformer upgrade",CONCATENATE(K269, " transformer upgrade"), IF(AND(AL269="Group 4: Requires multiple FLISR ties",U269&lt;=Assumptions!H$39),CONCATENATE(K269, " transformer upgrade"), "No transformer upgrade"))</f>
        <v>No transformer upgrade</v>
      </c>
      <c r="T269" s="4">
        <v>22.4</v>
      </c>
      <c r="U269" s="4">
        <v>13.333821503445266</v>
      </c>
      <c r="V269" s="4">
        <v>0</v>
      </c>
      <c r="W269" s="4">
        <v>0</v>
      </c>
      <c r="X269" s="28">
        <v>0.95620316134018524</v>
      </c>
      <c r="Y269" s="4" t="s">
        <v>137</v>
      </c>
      <c r="Z269" s="4">
        <v>516.3497071237</v>
      </c>
      <c r="AA269" s="28">
        <v>0.9562007799685186</v>
      </c>
      <c r="AB269" s="4" t="s">
        <v>137</v>
      </c>
      <c r="AC269" s="4">
        <f t="shared" si="17"/>
        <v>11.805310438639475</v>
      </c>
      <c r="AD269" s="4">
        <v>516.34842118300003</v>
      </c>
      <c r="AE269" s="4">
        <v>540</v>
      </c>
      <c r="AF269" s="28">
        <v>0.9562007799685186</v>
      </c>
      <c r="AG269" s="4">
        <v>0</v>
      </c>
      <c r="AH269" s="4" t="s">
        <v>138</v>
      </c>
      <c r="AI269" s="4">
        <v>0</v>
      </c>
      <c r="AJ269" s="4">
        <f>IF(AI269&lt;&gt;0,COUNTIF(Capacitors!A:A,L269),0)</f>
        <v>0</v>
      </c>
      <c r="AK269" s="4">
        <v>0</v>
      </c>
      <c r="AL269" s="4" t="s">
        <v>139</v>
      </c>
      <c r="AM269" s="29">
        <f>Assumptions!H$11+Assumptions!H$12+Assumptions!H$13</f>
        <v>228000</v>
      </c>
      <c r="AN269" s="29">
        <f>IFERROR(IF(C269="RelayElectromechanical",Assumptions!H$10,0),Assumptions!H$10)+IFERROR(IF(M269="RelayElectromechanical",Assumptions!H$10,0),Assumptions!H$10)</f>
        <v>240000</v>
      </c>
      <c r="AO269" s="30">
        <f>J269*Assumptions!$H$5</f>
        <v>152000</v>
      </c>
      <c r="AP269" s="30">
        <f>(AI269*5280*Assumptions!$H$6)+(AK269*5280*Assumptions!$H$7)+(AJ269*Assumptions!H$22)</f>
        <v>0</v>
      </c>
      <c r="AQ269" s="29">
        <f t="shared" si="18"/>
        <v>0</v>
      </c>
      <c r="AR269" s="29">
        <f>IF(AL269="Group 4: Requires multiple FLISR ties", Assumptions!$H$9,0)</f>
        <v>445660.98560000001</v>
      </c>
      <c r="AS269" s="36"/>
      <c r="AT269" s="36"/>
      <c r="AU269" s="30">
        <f t="shared" si="19"/>
        <v>1065660.9856</v>
      </c>
      <c r="AV269" s="31"/>
      <c r="AW269" s="32"/>
    </row>
    <row r="270" spans="1:49" x14ac:dyDescent="0.25">
      <c r="A270" s="4" t="s">
        <v>417</v>
      </c>
      <c r="B270" s="4">
        <v>13973</v>
      </c>
      <c r="C270" s="4" t="s">
        <v>857</v>
      </c>
      <c r="D270" s="4" t="s">
        <v>418</v>
      </c>
      <c r="E270" s="4">
        <v>2354</v>
      </c>
      <c r="F270" s="4">
        <v>383</v>
      </c>
      <c r="G270" s="4">
        <f t="shared" si="16"/>
        <v>1971</v>
      </c>
      <c r="H270" s="4">
        <v>6.0444000000000004</v>
      </c>
      <c r="I270" s="4">
        <f>3</f>
        <v>3</v>
      </c>
      <c r="J270" s="4">
        <f>CEILING(G270/Assumptions!$H$4,1)</f>
        <v>6</v>
      </c>
      <c r="K270" s="4" t="s">
        <v>419</v>
      </c>
      <c r="L270" s="4">
        <v>13927</v>
      </c>
      <c r="M270" s="4" t="s">
        <v>858</v>
      </c>
      <c r="N270" s="4" t="s">
        <v>420</v>
      </c>
      <c r="O270" s="4">
        <v>43</v>
      </c>
      <c r="P270" s="4" t="s">
        <v>421</v>
      </c>
      <c r="Q270" s="4">
        <v>1</v>
      </c>
      <c r="R270" s="4" t="s">
        <v>29</v>
      </c>
      <c r="S270" s="4" t="str">
        <f>IF(AL270="Group 3: Requires transformer upgrade",CONCATENATE(K270, " transformer upgrade"), IF(AND(AL270="Group 4: Requires multiple FLISR ties",U270&lt;=Assumptions!H$39),CONCATENATE(K270, " transformer upgrade"), "No transformer upgrade"))</f>
        <v>No transformer upgrade</v>
      </c>
      <c r="T270" s="4">
        <v>22.4</v>
      </c>
      <c r="U270" s="4">
        <v>13.333821503445266</v>
      </c>
      <c r="V270" s="4">
        <v>0</v>
      </c>
      <c r="W270" s="4">
        <v>0</v>
      </c>
      <c r="X270" s="28">
        <v>1.2344150923937036</v>
      </c>
      <c r="Y270" s="4" t="s">
        <v>137</v>
      </c>
      <c r="Z270" s="4">
        <v>666.58414989259995</v>
      </c>
      <c r="AA270" s="28">
        <v>1.2344150923937036</v>
      </c>
      <c r="AB270" s="4" t="s">
        <v>137</v>
      </c>
      <c r="AC270" s="4">
        <f t="shared" si="17"/>
        <v>15.240160519770004</v>
      </c>
      <c r="AD270" s="4">
        <v>666.58414989259995</v>
      </c>
      <c r="AE270" s="4">
        <v>540</v>
      </c>
      <c r="AF270" s="28">
        <v>1.2344150923937036</v>
      </c>
      <c r="AG270" s="4">
        <v>0</v>
      </c>
      <c r="AH270" s="4" t="s">
        <v>138</v>
      </c>
      <c r="AI270" s="4">
        <v>0</v>
      </c>
      <c r="AJ270" s="4">
        <f>IF(AI270&lt;&gt;0,COUNTIF(Capacitors!A:A,L270),0)</f>
        <v>0</v>
      </c>
      <c r="AK270" s="4">
        <v>0</v>
      </c>
      <c r="AL270" s="4" t="s">
        <v>139</v>
      </c>
      <c r="AM270" s="29">
        <f>Assumptions!H$11+Assumptions!H$12+Assumptions!H$13</f>
        <v>228000</v>
      </c>
      <c r="AN270" s="29">
        <f>IFERROR(IF(C270="RelayElectromechanical",Assumptions!H$10,0),Assumptions!H$10)+IFERROR(IF(M270="RelayElectromechanical",Assumptions!H$10,0),Assumptions!H$10)</f>
        <v>120000</v>
      </c>
      <c r="AO270" s="30">
        <f>J270*Assumptions!$H$5</f>
        <v>456000</v>
      </c>
      <c r="AP270" s="30">
        <f>(AI270*5280*Assumptions!$H$6)+(AK270*5280*Assumptions!$H$7)+(AJ270*Assumptions!H$22)</f>
        <v>0</v>
      </c>
      <c r="AQ270" s="29">
        <f t="shared" si="18"/>
        <v>0</v>
      </c>
      <c r="AR270" s="29">
        <f>IF(AL270="Group 4: Requires multiple FLISR ties", Assumptions!$H$9,0)</f>
        <v>445660.98560000001</v>
      </c>
      <c r="AS270" s="36"/>
      <c r="AT270" s="36"/>
      <c r="AU270" s="30">
        <f t="shared" si="19"/>
        <v>1249660.9856</v>
      </c>
      <c r="AV270" s="31"/>
      <c r="AW270" s="32"/>
    </row>
    <row r="271" spans="1:49" x14ac:dyDescent="0.25">
      <c r="A271" s="4" t="s">
        <v>65</v>
      </c>
      <c r="B271" s="4">
        <v>13631</v>
      </c>
      <c r="C271" s="4" t="s">
        <v>857</v>
      </c>
      <c r="D271" s="4" t="s">
        <v>107</v>
      </c>
      <c r="E271" s="4">
        <v>1480</v>
      </c>
      <c r="F271" s="4">
        <v>280</v>
      </c>
      <c r="G271" s="4">
        <f t="shared" si="16"/>
        <v>1200</v>
      </c>
      <c r="H271" s="4">
        <v>5.750799999999999</v>
      </c>
      <c r="I271" s="4">
        <f>3</f>
        <v>3</v>
      </c>
      <c r="J271" s="4">
        <f>CEILING(G271/Assumptions!$H$4,1)</f>
        <v>4</v>
      </c>
      <c r="K271" s="4" t="s">
        <v>108</v>
      </c>
      <c r="L271" s="4">
        <v>13935</v>
      </c>
      <c r="M271" s="4" t="s">
        <v>858</v>
      </c>
      <c r="N271" s="4" t="s">
        <v>109</v>
      </c>
      <c r="O271" s="4">
        <v>100</v>
      </c>
      <c r="P271" s="4" t="s">
        <v>26</v>
      </c>
      <c r="Q271" s="4">
        <v>1</v>
      </c>
      <c r="R271" s="4" t="s">
        <v>29</v>
      </c>
      <c r="S271" s="4" t="str">
        <f>IF(AL271="Group 3: Requires transformer upgrade",CONCATENATE(K271, " transformer upgrade"), IF(AND(AL271="Group 4: Requires multiple FLISR ties",U271&lt;=Assumptions!H$39),CONCATENATE(K271, " transformer upgrade"), "No transformer upgrade"))</f>
        <v>No transformer upgrade</v>
      </c>
      <c r="T271" s="4">
        <v>28</v>
      </c>
      <c r="U271" s="4">
        <v>7.9902405584474856</v>
      </c>
      <c r="V271" s="4">
        <v>0</v>
      </c>
      <c r="W271" s="4">
        <v>0</v>
      </c>
      <c r="X271" s="28">
        <v>0.81607786709870367</v>
      </c>
      <c r="Y271" s="4" t="s">
        <v>137</v>
      </c>
      <c r="Z271" s="4">
        <v>440.68204823330001</v>
      </c>
      <c r="AA271" s="28">
        <v>0.81607800306962963</v>
      </c>
      <c r="AB271" s="4" t="s">
        <v>137</v>
      </c>
      <c r="AC271" s="4">
        <f t="shared" si="17"/>
        <v>10.075346486016402</v>
      </c>
      <c r="AD271" s="4">
        <v>440.68212165760002</v>
      </c>
      <c r="AE271" s="4">
        <v>540</v>
      </c>
      <c r="AF271" s="4">
        <v>0.81607800306962963</v>
      </c>
      <c r="AG271" s="4">
        <v>0</v>
      </c>
      <c r="AH271" s="4" t="s">
        <v>138</v>
      </c>
      <c r="AI271" s="4">
        <v>0</v>
      </c>
      <c r="AJ271" s="4">
        <f>IF(AI271&lt;&gt;0,COUNTIF(Capacitors!A:A,L271),0)</f>
        <v>0</v>
      </c>
      <c r="AK271" s="4">
        <v>0</v>
      </c>
      <c r="AL271" s="4" t="s">
        <v>856</v>
      </c>
      <c r="AM271" s="29">
        <f>Assumptions!H$11+Assumptions!H$12+Assumptions!H$13</f>
        <v>228000</v>
      </c>
      <c r="AN271" s="29">
        <f>IFERROR(IF(C271="RelayElectromechanical",Assumptions!H$10,0),Assumptions!H$10)+IFERROR(IF(M271="RelayElectromechanical",Assumptions!H$10,0),Assumptions!H$10)</f>
        <v>120000</v>
      </c>
      <c r="AO271" s="30">
        <f>J271*Assumptions!$H$5</f>
        <v>304000</v>
      </c>
      <c r="AP271" s="30">
        <f>(AI271*5280*Assumptions!$H$6)+(AK271*5280*Assumptions!$H$7)+(AJ271*Assumptions!H$22)</f>
        <v>0</v>
      </c>
      <c r="AQ271" s="29">
        <f t="shared" si="18"/>
        <v>0</v>
      </c>
      <c r="AR271" s="29">
        <f>IF(AL271="Group 4: Requires multiple FLISR ties", Assumptions!$H$9,0)</f>
        <v>0</v>
      </c>
      <c r="AS271" s="36"/>
      <c r="AT271" s="36"/>
      <c r="AU271" s="30">
        <f t="shared" si="19"/>
        <v>652000</v>
      </c>
      <c r="AV271" s="31"/>
      <c r="AW271" s="32"/>
    </row>
    <row r="272" spans="1:49" x14ac:dyDescent="0.25">
      <c r="A272" s="4" t="s">
        <v>88</v>
      </c>
      <c r="B272" s="4">
        <v>13204</v>
      </c>
      <c r="C272" s="4" t="s">
        <v>858</v>
      </c>
      <c r="D272" s="4" t="s">
        <v>113</v>
      </c>
      <c r="E272" s="4">
        <v>1905</v>
      </c>
      <c r="F272" s="4">
        <v>403</v>
      </c>
      <c r="G272" s="4">
        <f t="shared" si="16"/>
        <v>1502</v>
      </c>
      <c r="H272" s="4">
        <v>3.0784000000000002</v>
      </c>
      <c r="I272" s="4">
        <f>3</f>
        <v>3</v>
      </c>
      <c r="J272" s="4">
        <f>CEILING(G272/Assumptions!$H$4,1)</f>
        <v>5</v>
      </c>
      <c r="K272" s="4" t="s">
        <v>110</v>
      </c>
      <c r="L272" s="4">
        <v>13948</v>
      </c>
      <c r="M272" s="4" t="s">
        <v>858</v>
      </c>
      <c r="N272" s="4">
        <v>90297050</v>
      </c>
      <c r="O272" s="4">
        <v>3</v>
      </c>
      <c r="P272" s="4" t="s">
        <v>26</v>
      </c>
      <c r="Q272" s="4">
        <v>3</v>
      </c>
      <c r="R272" s="4" t="s">
        <v>29</v>
      </c>
      <c r="S272" s="4" t="str">
        <f>IF(AL272="Group 3: Requires transformer upgrade",CONCATENATE(K272, " transformer upgrade"), IF(AND(AL272="Group 4: Requires multiple FLISR ties",U272&lt;=Assumptions!H$39),CONCATENATE(K272, " transformer upgrade"), "No transformer upgrade"))</f>
        <v>No transformer upgrade</v>
      </c>
      <c r="T272" s="4">
        <v>22.4</v>
      </c>
      <c r="U272" s="4">
        <v>6.5170248125610915</v>
      </c>
      <c r="V272" s="4">
        <v>0</v>
      </c>
      <c r="W272" s="4">
        <v>0</v>
      </c>
      <c r="X272" s="28">
        <v>1.9318348788485</v>
      </c>
      <c r="Y272" s="4" t="s">
        <v>142</v>
      </c>
      <c r="Z272" s="4">
        <v>386.36697576969999</v>
      </c>
      <c r="AA272" s="28">
        <v>0.81190043388388899</v>
      </c>
      <c r="AB272" s="4" t="s">
        <v>137</v>
      </c>
      <c r="AC272" s="4">
        <f t="shared" si="17"/>
        <v>10.023769973897068</v>
      </c>
      <c r="AD272" s="4">
        <v>438.42623429730003</v>
      </c>
      <c r="AE272" s="4">
        <v>540</v>
      </c>
      <c r="AF272" s="4">
        <v>0.81190043388388899</v>
      </c>
      <c r="AG272" s="4">
        <v>0.35909090909090907</v>
      </c>
      <c r="AH272" s="4" t="s">
        <v>146</v>
      </c>
      <c r="AI272" s="4">
        <v>0.35909090909090907</v>
      </c>
      <c r="AJ272" s="4">
        <f>IF(AI272&lt;&gt;0,COUNTIF(Capacitors!A:A,L272),0)</f>
        <v>0</v>
      </c>
      <c r="AK272" s="4">
        <v>0</v>
      </c>
      <c r="AL272" s="4" t="s">
        <v>149</v>
      </c>
      <c r="AM272" s="29">
        <f>Assumptions!H$11+Assumptions!H$12+Assumptions!H$13</f>
        <v>228000</v>
      </c>
      <c r="AN272" s="29">
        <f>IFERROR(IF(C272="RelayElectromechanical",Assumptions!H$10,0),Assumptions!H$10)+IFERROR(IF(M272="RelayElectromechanical",Assumptions!H$10,0),Assumptions!H$10)</f>
        <v>240000</v>
      </c>
      <c r="AO272" s="30">
        <f>J272*Assumptions!$H$5</f>
        <v>380000</v>
      </c>
      <c r="AP272" s="30">
        <f>(AI272*5280*Assumptions!$H$6)+(AK272*5280*Assumptions!$H$7)+(AJ272*Assumptions!H$22)</f>
        <v>102150.79199999999</v>
      </c>
      <c r="AQ272" s="29">
        <f t="shared" si="18"/>
        <v>0</v>
      </c>
      <c r="AR272" s="29">
        <f>IF(AL272="Group 4: Requires multiple FLISR ties", Assumptions!$H$9,0)</f>
        <v>0</v>
      </c>
      <c r="AS272" s="36"/>
      <c r="AT272" s="36"/>
      <c r="AU272" s="30">
        <f t="shared" si="19"/>
        <v>950150.79200000002</v>
      </c>
      <c r="AV272" s="31"/>
      <c r="AW272" s="32"/>
    </row>
    <row r="273" spans="1:49" x14ac:dyDescent="0.25">
      <c r="A273" s="4" t="s">
        <v>203</v>
      </c>
      <c r="B273" s="4">
        <v>13454</v>
      </c>
      <c r="C273" s="4" t="s">
        <v>857</v>
      </c>
      <c r="D273" s="4" t="s">
        <v>223</v>
      </c>
      <c r="E273" s="4">
        <v>1717</v>
      </c>
      <c r="F273" s="4">
        <v>395</v>
      </c>
      <c r="G273" s="4">
        <f t="shared" si="16"/>
        <v>1322</v>
      </c>
      <c r="H273" s="4">
        <v>6.5579000000000001</v>
      </c>
      <c r="I273" s="4">
        <f>3</f>
        <v>3</v>
      </c>
      <c r="J273" s="4">
        <f>CEILING(G273/Assumptions!$H$4,1)</f>
        <v>4</v>
      </c>
      <c r="K273" s="4" t="s">
        <v>224</v>
      </c>
      <c r="L273" s="4">
        <v>13953</v>
      </c>
      <c r="M273" s="4" t="s">
        <v>857</v>
      </c>
      <c r="N273" s="4" t="s">
        <v>225</v>
      </c>
      <c r="O273" s="4">
        <v>120</v>
      </c>
      <c r="P273" s="4" t="s">
        <v>177</v>
      </c>
      <c r="Q273" s="4">
        <v>2</v>
      </c>
      <c r="R273" s="4" t="s">
        <v>29</v>
      </c>
      <c r="S273" s="4" t="str">
        <f>IF(AL273="Group 3: Requires transformer upgrade",CONCATENATE(K273, " transformer upgrade"), IF(AND(AL273="Group 4: Requires multiple FLISR ties",U273&lt;=Assumptions!H$39),CONCATENATE(K273, " transformer upgrade"), "No transformer upgrade"))</f>
        <v>No transformer upgrade</v>
      </c>
      <c r="T273" s="4">
        <v>28</v>
      </c>
      <c r="U273" s="4">
        <v>12.315933527302303</v>
      </c>
      <c r="V273" s="4">
        <v>0</v>
      </c>
      <c r="W273" s="4">
        <v>0</v>
      </c>
      <c r="X273" s="28">
        <v>2.0863464442050002</v>
      </c>
      <c r="Y273" s="4" t="s">
        <v>142</v>
      </c>
      <c r="Z273" s="4">
        <v>417.26928884099999</v>
      </c>
      <c r="AA273" s="28">
        <v>1.2295686071883332</v>
      </c>
      <c r="AB273" s="4" t="s">
        <v>137</v>
      </c>
      <c r="AC273" s="4">
        <f t="shared" si="17"/>
        <v>15.180325531570606</v>
      </c>
      <c r="AD273" s="4">
        <v>663.96704788169995</v>
      </c>
      <c r="AE273" s="4">
        <v>540</v>
      </c>
      <c r="AF273" s="28">
        <v>1.2295686071883332</v>
      </c>
      <c r="AG273" s="4">
        <v>0.90833333333333333</v>
      </c>
      <c r="AH273" s="4" t="s">
        <v>138</v>
      </c>
      <c r="AI273" s="4">
        <v>0.68162878787878789</v>
      </c>
      <c r="AJ273" s="4">
        <f>IF(AI273&lt;&gt;0,COUNTIF(Capacitors!A:A,L273),0)</f>
        <v>0</v>
      </c>
      <c r="AK273" s="4">
        <v>0.22670454545454546</v>
      </c>
      <c r="AL273" s="4" t="s">
        <v>139</v>
      </c>
      <c r="AM273" s="29">
        <f>Assumptions!H$11+Assumptions!H$12+Assumptions!H$13</f>
        <v>228000</v>
      </c>
      <c r="AN273" s="29">
        <f>IFERROR(IF(C273="RelayElectromechanical",Assumptions!H$10,0),Assumptions!H$10)+IFERROR(IF(M273="RelayElectromechanical",Assumptions!H$10,0),Assumptions!H$10)</f>
        <v>0</v>
      </c>
      <c r="AO273" s="30">
        <f>J273*Assumptions!$H$5</f>
        <v>304000</v>
      </c>
      <c r="AP273" s="30">
        <f>(AI273*5280*Assumptions!$H$6)+(AK273*5280*Assumptions!$H$7)+(AJ273*Assumptions!H$22)</f>
        <v>267075.38890909089</v>
      </c>
      <c r="AQ273" s="29">
        <f t="shared" si="18"/>
        <v>0</v>
      </c>
      <c r="AR273" s="29">
        <f>IF(AL273="Group 4: Requires multiple FLISR ties", Assumptions!$H$9,0)</f>
        <v>445660.98560000001</v>
      </c>
      <c r="AS273" s="36"/>
      <c r="AT273" s="36"/>
      <c r="AU273" s="30">
        <f t="shared" si="19"/>
        <v>1244736.374509091</v>
      </c>
      <c r="AV273" s="31"/>
      <c r="AW273" s="32"/>
    </row>
    <row r="274" spans="1:49" x14ac:dyDescent="0.25">
      <c r="A274" s="4" t="s">
        <v>193</v>
      </c>
      <c r="B274" s="4">
        <v>14356</v>
      </c>
      <c r="C274" s="4" t="s">
        <v>857</v>
      </c>
      <c r="D274" s="4" t="s">
        <v>277</v>
      </c>
      <c r="E274" s="4">
        <v>1766</v>
      </c>
      <c r="F274" s="4">
        <v>398</v>
      </c>
      <c r="G274" s="4">
        <f t="shared" si="16"/>
        <v>1368</v>
      </c>
      <c r="H274" s="4">
        <v>6.6669999999999998</v>
      </c>
      <c r="I274" s="4">
        <f>3</f>
        <v>3</v>
      </c>
      <c r="J274" s="4">
        <f>CEILING(G274/Assumptions!$H$4,1)</f>
        <v>4</v>
      </c>
      <c r="K274" s="4" t="s">
        <v>224</v>
      </c>
      <c r="L274" s="4">
        <v>13956</v>
      </c>
      <c r="M274" s="4" t="s">
        <v>857</v>
      </c>
      <c r="N274" s="4" t="s">
        <v>278</v>
      </c>
      <c r="O274" s="4">
        <v>254</v>
      </c>
      <c r="P274" s="4" t="s">
        <v>177</v>
      </c>
      <c r="Q274" s="4">
        <v>3</v>
      </c>
      <c r="R274" s="4" t="s">
        <v>29</v>
      </c>
      <c r="S274" s="4" t="str">
        <f>IF(AL274="Group 3: Requires transformer upgrade",CONCATENATE(K274, " transformer upgrade"), IF(AND(AL274="Group 4: Requires multiple FLISR ties",U274&lt;=Assumptions!H$39),CONCATENATE(K274, " transformer upgrade"), "No transformer upgrade"))</f>
        <v>No transformer upgrade</v>
      </c>
      <c r="T274" s="4">
        <v>28</v>
      </c>
      <c r="U274" s="4">
        <v>12.315933527302303</v>
      </c>
      <c r="V274" s="4">
        <v>0</v>
      </c>
      <c r="W274" s="4">
        <v>0</v>
      </c>
      <c r="X274" s="28">
        <v>0.88083763725759257</v>
      </c>
      <c r="Y274" s="4" t="s">
        <v>137</v>
      </c>
      <c r="Z274" s="4">
        <v>475.6523241191</v>
      </c>
      <c r="AA274" s="28">
        <v>0.88083790370370374</v>
      </c>
      <c r="AB274" s="4" t="s">
        <v>137</v>
      </c>
      <c r="AC274" s="4">
        <f t="shared" si="17"/>
        <v>10.87487598544419</v>
      </c>
      <c r="AD274" s="4">
        <v>475.652468</v>
      </c>
      <c r="AE274" s="4">
        <v>540</v>
      </c>
      <c r="AF274" s="4">
        <v>0.88083790370370374</v>
      </c>
      <c r="AG274" s="4">
        <v>0</v>
      </c>
      <c r="AH274" s="4" t="s">
        <v>138</v>
      </c>
      <c r="AI274" s="4">
        <v>0</v>
      </c>
      <c r="AJ274" s="4">
        <f>IF(AI274&lt;&gt;0,COUNTIF(Capacitors!A:A,L274),0)</f>
        <v>0</v>
      </c>
      <c r="AK274" s="4">
        <v>0</v>
      </c>
      <c r="AL274" s="4" t="s">
        <v>856</v>
      </c>
      <c r="AM274" s="29">
        <f>Assumptions!H$11+Assumptions!H$12+Assumptions!H$13</f>
        <v>228000</v>
      </c>
      <c r="AN274" s="29">
        <f>IFERROR(IF(C274="RelayElectromechanical",Assumptions!H$10,0),Assumptions!H$10)+IFERROR(IF(M274="RelayElectromechanical",Assumptions!H$10,0),Assumptions!H$10)</f>
        <v>0</v>
      </c>
      <c r="AO274" s="30">
        <f>J274*Assumptions!$H$5</f>
        <v>304000</v>
      </c>
      <c r="AP274" s="30">
        <f>(AI274*5280*Assumptions!$H$6)+(AK274*5280*Assumptions!$H$7)+(AJ274*Assumptions!H$22)</f>
        <v>0</v>
      </c>
      <c r="AQ274" s="29">
        <f t="shared" si="18"/>
        <v>0</v>
      </c>
      <c r="AR274" s="29">
        <f>IF(AL274="Group 4: Requires multiple FLISR ties", Assumptions!$H$9,0)</f>
        <v>0</v>
      </c>
      <c r="AS274" s="36"/>
      <c r="AT274" s="36"/>
      <c r="AU274" s="30">
        <f t="shared" si="19"/>
        <v>532000</v>
      </c>
      <c r="AV274" s="31"/>
      <c r="AW274" s="32"/>
    </row>
    <row r="275" spans="1:49" x14ac:dyDescent="0.25">
      <c r="A275" s="4" t="s">
        <v>25</v>
      </c>
      <c r="B275" s="4">
        <v>13986</v>
      </c>
      <c r="C275" s="4" t="s">
        <v>857</v>
      </c>
      <c r="D275" s="4" t="s">
        <v>95</v>
      </c>
      <c r="E275" s="4">
        <v>987</v>
      </c>
      <c r="F275" s="4">
        <v>236</v>
      </c>
      <c r="G275" s="4">
        <f t="shared" si="16"/>
        <v>751</v>
      </c>
      <c r="H275" s="4">
        <v>3.504</v>
      </c>
      <c r="I275" s="4">
        <f>3</f>
        <v>3</v>
      </c>
      <c r="J275" s="4">
        <f>CEILING(G275/Assumptions!$H$4,1)</f>
        <v>3</v>
      </c>
      <c r="K275" s="4" t="s">
        <v>32</v>
      </c>
      <c r="L275" s="4">
        <v>13988</v>
      </c>
      <c r="M275" s="4" t="s">
        <v>857</v>
      </c>
      <c r="N275" s="4">
        <v>60145648</v>
      </c>
      <c r="O275" s="4">
        <v>288</v>
      </c>
      <c r="P275" s="4" t="s">
        <v>26</v>
      </c>
      <c r="Q275" s="4">
        <v>2</v>
      </c>
      <c r="R275" s="4" t="s">
        <v>791</v>
      </c>
      <c r="S275" s="4" t="str">
        <f>IF(AL275="Group 3: Requires transformer upgrade",CONCATENATE(K275, " transformer upgrade"), IF(AND(AL275="Group 4: Requires multiple FLISR ties",U275&lt;=Assumptions!H$39),CONCATENATE(K275, " transformer upgrade"), "No transformer upgrade"))</f>
        <v>Trout Creek S transformer upgrade</v>
      </c>
      <c r="T275" s="4">
        <v>28</v>
      </c>
      <c r="U275" s="4">
        <v>-1.5688092844605421</v>
      </c>
      <c r="V275" s="4">
        <v>0</v>
      </c>
      <c r="W275" s="4">
        <v>0</v>
      </c>
      <c r="X275" s="28">
        <v>0.86996812962423142</v>
      </c>
      <c r="Y275" s="4" t="s">
        <v>150</v>
      </c>
      <c r="Z275" s="4">
        <v>481.09237568219999</v>
      </c>
      <c r="AA275" s="28">
        <v>0.86996834988209759</v>
      </c>
      <c r="AB275" s="4" t="s">
        <v>150</v>
      </c>
      <c r="AC275" s="4">
        <f t="shared" si="17"/>
        <v>10.999251763947161</v>
      </c>
      <c r="AD275" s="4">
        <v>481.09249748479999</v>
      </c>
      <c r="AE275" s="4">
        <v>553</v>
      </c>
      <c r="AF275" s="4">
        <v>0.86996834988209759</v>
      </c>
      <c r="AG275" s="4">
        <v>0</v>
      </c>
      <c r="AH275" s="4" t="s">
        <v>138</v>
      </c>
      <c r="AI275" s="4">
        <v>0</v>
      </c>
      <c r="AJ275" s="4">
        <f>IF(AI275&lt;&gt;0,COUNTIF(Capacitors!A:A,L275),0)</f>
        <v>0</v>
      </c>
      <c r="AK275" s="4">
        <v>0</v>
      </c>
      <c r="AL275" s="4" t="s">
        <v>145</v>
      </c>
      <c r="AM275" s="29">
        <f>Assumptions!H$11+Assumptions!H$12+Assumptions!H$13</f>
        <v>228000</v>
      </c>
      <c r="AN275" s="29">
        <f>IFERROR(IF(C275="RelayElectromechanical",Assumptions!H$10,0),Assumptions!H$10)+IFERROR(IF(M275="RelayElectromechanical",Assumptions!H$10,0),Assumptions!H$10)</f>
        <v>0</v>
      </c>
      <c r="AO275" s="30">
        <f>J275*Assumptions!$H$5</f>
        <v>228000</v>
      </c>
      <c r="AP275" s="30">
        <f>(AI275*5280*Assumptions!$H$6)+(AK275*5280*Assumptions!$H$7)+(AJ275*Assumptions!H$22)</f>
        <v>0</v>
      </c>
      <c r="AQ275" s="29">
        <f t="shared" si="18"/>
        <v>1750000</v>
      </c>
      <c r="AR275" s="29">
        <f>IF(AL275="Group 4: Requires multiple FLISR ties", Assumptions!$H$9,0)</f>
        <v>0</v>
      </c>
      <c r="AS275" s="36"/>
      <c r="AT275" s="36"/>
      <c r="AU275" s="30">
        <f t="shared" si="19"/>
        <v>2206000</v>
      </c>
      <c r="AV275" s="31"/>
      <c r="AW275" s="32"/>
    </row>
    <row r="276" spans="1:49" x14ac:dyDescent="0.25">
      <c r="A276" s="4" t="s">
        <v>25</v>
      </c>
      <c r="B276" s="4">
        <v>13987</v>
      </c>
      <c r="C276" s="4" t="s">
        <v>857</v>
      </c>
      <c r="D276" s="4" t="s">
        <v>119</v>
      </c>
      <c r="E276" s="4">
        <v>973</v>
      </c>
      <c r="F276" s="4">
        <v>271</v>
      </c>
      <c r="G276" s="4">
        <f t="shared" si="16"/>
        <v>702</v>
      </c>
      <c r="H276" s="4">
        <v>2.242</v>
      </c>
      <c r="I276" s="4">
        <f>3</f>
        <v>3</v>
      </c>
      <c r="J276" s="4">
        <f>CEILING(G276/Assumptions!$H$4,1)</f>
        <v>3</v>
      </c>
      <c r="K276" s="4" t="s">
        <v>32</v>
      </c>
      <c r="L276" s="4">
        <v>13988</v>
      </c>
      <c r="M276" s="4" t="s">
        <v>857</v>
      </c>
      <c r="N276" s="4">
        <v>93804044</v>
      </c>
      <c r="O276" s="4">
        <v>187</v>
      </c>
      <c r="P276" s="4" t="s">
        <v>26</v>
      </c>
      <c r="Q276" s="4">
        <v>1</v>
      </c>
      <c r="R276" s="4" t="s">
        <v>791</v>
      </c>
      <c r="S276" s="4" t="str">
        <f>IF(AL276="Group 3: Requires transformer upgrade",CONCATENATE(K276, " transformer upgrade"), IF(AND(AL276="Group 4: Requires multiple FLISR ties",U276&lt;=Assumptions!H$39),CONCATENATE(K276, " transformer upgrade"), "No transformer upgrade"))</f>
        <v>Trout Creek S transformer upgrade</v>
      </c>
      <c r="T276" s="4">
        <v>28</v>
      </c>
      <c r="U276" s="4">
        <v>-1.5688092844605421</v>
      </c>
      <c r="V276" s="4">
        <v>0</v>
      </c>
      <c r="W276" s="4">
        <v>0</v>
      </c>
      <c r="X276" s="28">
        <v>0.74699013616853527</v>
      </c>
      <c r="Y276" s="4" t="s">
        <v>150</v>
      </c>
      <c r="Z276" s="4">
        <v>413.0855453012</v>
      </c>
      <c r="AA276" s="28">
        <v>0.74699049133598561</v>
      </c>
      <c r="AB276" s="4" t="s">
        <v>150</v>
      </c>
      <c r="AC276" s="4">
        <f t="shared" si="17"/>
        <v>9.4444085012892849</v>
      </c>
      <c r="AD276" s="4">
        <v>413.08574170880001</v>
      </c>
      <c r="AE276" s="4">
        <v>553</v>
      </c>
      <c r="AF276" s="4">
        <v>0.74699049133598561</v>
      </c>
      <c r="AG276" s="4">
        <v>0</v>
      </c>
      <c r="AH276" s="4" t="s">
        <v>138</v>
      </c>
      <c r="AI276" s="4">
        <v>0</v>
      </c>
      <c r="AJ276" s="4">
        <f>IF(AI276&lt;&gt;0,COUNTIF(Capacitors!A:A,L276),0)</f>
        <v>0</v>
      </c>
      <c r="AK276" s="4">
        <v>0</v>
      </c>
      <c r="AL276" s="4" t="s">
        <v>145</v>
      </c>
      <c r="AM276" s="29">
        <f>Assumptions!H$11+Assumptions!H$12+Assumptions!H$13</f>
        <v>228000</v>
      </c>
      <c r="AN276" s="29">
        <f>IFERROR(IF(C276="RelayElectromechanical",Assumptions!H$10,0),Assumptions!H$10)+IFERROR(IF(M276="RelayElectromechanical",Assumptions!H$10,0),Assumptions!H$10)</f>
        <v>0</v>
      </c>
      <c r="AO276" s="30">
        <f>J276*Assumptions!$H$5</f>
        <v>228000</v>
      </c>
      <c r="AP276" s="30">
        <f>(AI276*5280*Assumptions!$H$6)+(AK276*5280*Assumptions!$H$7)+(AJ276*Assumptions!H$22)</f>
        <v>0</v>
      </c>
      <c r="AQ276" s="29">
        <f t="shared" si="18"/>
        <v>1750000</v>
      </c>
      <c r="AR276" s="29">
        <f>IF(AL276="Group 4: Requires multiple FLISR ties", Assumptions!$H$9,0)</f>
        <v>0</v>
      </c>
      <c r="AS276" s="36"/>
      <c r="AT276" s="36"/>
      <c r="AU276" s="30">
        <f t="shared" si="19"/>
        <v>2206000</v>
      </c>
      <c r="AV276" s="31"/>
      <c r="AW276" s="32"/>
    </row>
    <row r="277" spans="1:49" x14ac:dyDescent="0.25">
      <c r="A277" s="34" t="str">
        <f>_xlfn.XLOOKUP(B277,'[1]10 yr load data'!A:A,'[1]10 yr load data'!B:B)</f>
        <v>Sunset Lane W</v>
      </c>
      <c r="B277" s="4">
        <v>13099</v>
      </c>
      <c r="C277" s="4" t="s">
        <v>857</v>
      </c>
      <c r="D277" s="4" t="s">
        <v>24</v>
      </c>
      <c r="E277" s="4">
        <v>1311</v>
      </c>
      <c r="F277" s="4">
        <v>320</v>
      </c>
      <c r="G277" s="4">
        <f t="shared" si="16"/>
        <v>991</v>
      </c>
      <c r="H277" s="4">
        <v>6.0333000000000006</v>
      </c>
      <c r="I277" s="4">
        <f>3</f>
        <v>3</v>
      </c>
      <c r="J277" s="4">
        <f>CEILING(G277/Assumptions!$H$4,1)</f>
        <v>3</v>
      </c>
      <c r="K277" s="33" t="s">
        <v>25</v>
      </c>
      <c r="L277" s="4">
        <v>13991</v>
      </c>
      <c r="M277" s="4" t="s">
        <v>857</v>
      </c>
      <c r="N277" s="4">
        <v>10884173</v>
      </c>
      <c r="O277" s="4">
        <v>244</v>
      </c>
      <c r="P277" s="4" t="s">
        <v>26</v>
      </c>
      <c r="Q277" s="4">
        <v>1</v>
      </c>
      <c r="R277" s="4" t="s">
        <v>791</v>
      </c>
      <c r="S277" s="4" t="str">
        <f>IF(AL277="Group 3: Requires transformer upgrade",CONCATENATE(K277, " transformer upgrade"), IF(AND(AL277="Group 4: Requires multiple FLISR ties",U277&lt;=Assumptions!H$39),CONCATENATE(K277, " transformer upgrade"), "No transformer upgrade"))</f>
        <v>Trout Creek N  transformer upgrade</v>
      </c>
      <c r="T277" s="4">
        <v>28</v>
      </c>
      <c r="U277" s="4">
        <v>-2.3050001597096177</v>
      </c>
      <c r="V277" s="4">
        <v>0</v>
      </c>
      <c r="W277" s="4">
        <v>0</v>
      </c>
      <c r="X277" s="28">
        <v>1.4414086151837038</v>
      </c>
      <c r="Y277" s="4" t="s">
        <v>137</v>
      </c>
      <c r="Z277" s="4">
        <v>778.36065219919999</v>
      </c>
      <c r="AA277" s="28">
        <v>1.4413978432033334</v>
      </c>
      <c r="AB277" s="4" t="s">
        <v>137</v>
      </c>
      <c r="AC277" s="4">
        <f t="shared" si="17"/>
        <v>17.795581598627191</v>
      </c>
      <c r="AD277" s="4">
        <v>778.35483532980004</v>
      </c>
      <c r="AE277" s="4">
        <v>540</v>
      </c>
      <c r="AF277" s="28">
        <v>1.4413978432033334</v>
      </c>
      <c r="AG277" s="4">
        <v>6.0606060606060606E-3</v>
      </c>
      <c r="AH277" s="4" t="s">
        <v>138</v>
      </c>
      <c r="AI277" s="4">
        <v>6.0606060606060606E-3</v>
      </c>
      <c r="AJ277" s="4">
        <f>IF(AI277&lt;&gt;0,COUNTIF(Capacitors!A:A,L277),0)</f>
        <v>0</v>
      </c>
      <c r="AK277" s="4">
        <v>0</v>
      </c>
      <c r="AL277" s="4" t="s">
        <v>139</v>
      </c>
      <c r="AM277" s="29">
        <f>Assumptions!H$11+Assumptions!H$12+Assumptions!H$13</f>
        <v>228000</v>
      </c>
      <c r="AN277" s="29">
        <f>IFERROR(IF(C277="RelayElectromechanical",Assumptions!H$10,0),Assumptions!H$10)+IFERROR(IF(M277="RelayElectromechanical",Assumptions!H$10,0),Assumptions!H$10)</f>
        <v>0</v>
      </c>
      <c r="AO277" s="30">
        <f>J277*Assumptions!$H$5</f>
        <v>228000</v>
      </c>
      <c r="AP277" s="30">
        <f>(AI277*5280*Assumptions!$H$6)+(AK277*5280*Assumptions!$H$7)+(AJ277*Assumptions!H$22)</f>
        <v>1724.0639999999999</v>
      </c>
      <c r="AQ277" s="29">
        <f t="shared" si="18"/>
        <v>1750000</v>
      </c>
      <c r="AR277" s="29">
        <f>IF(AL277="Group 4: Requires multiple FLISR ties", Assumptions!$H$9,0)</f>
        <v>445660.98560000001</v>
      </c>
      <c r="AS277" s="36"/>
      <c r="AT277" s="36"/>
      <c r="AU277" s="30">
        <f t="shared" si="19"/>
        <v>2653385.0496000005</v>
      </c>
      <c r="AV277" s="31"/>
      <c r="AW277" s="32"/>
    </row>
    <row r="278" spans="1:49" x14ac:dyDescent="0.25">
      <c r="A278" s="4" t="s">
        <v>31</v>
      </c>
      <c r="B278" s="4">
        <v>13839</v>
      </c>
      <c r="C278" s="4" t="s">
        <v>857</v>
      </c>
      <c r="D278" s="4" t="s">
        <v>45</v>
      </c>
      <c r="E278" s="4">
        <v>1265</v>
      </c>
      <c r="F278" s="4">
        <v>301</v>
      </c>
      <c r="G278" s="4">
        <f t="shared" si="16"/>
        <v>964</v>
      </c>
      <c r="H278" s="4">
        <v>5.4331000000000005</v>
      </c>
      <c r="I278" s="4">
        <f>3</f>
        <v>3</v>
      </c>
      <c r="J278" s="4">
        <f>CEILING(G278/Assumptions!$H$4,1)</f>
        <v>3</v>
      </c>
      <c r="K278" s="4" t="s">
        <v>30</v>
      </c>
      <c r="L278" s="4">
        <v>13993</v>
      </c>
      <c r="M278" s="4" t="s">
        <v>857</v>
      </c>
      <c r="N278" s="4">
        <v>60555876</v>
      </c>
      <c r="O278" s="4">
        <v>11</v>
      </c>
      <c r="P278" s="4" t="s">
        <v>26</v>
      </c>
      <c r="Q278" s="4">
        <v>3</v>
      </c>
      <c r="R278" s="4" t="s">
        <v>29</v>
      </c>
      <c r="S278" s="4" t="str">
        <f>IF(AL278="Group 3: Requires transformer upgrade",CONCATENATE(K278, " transformer upgrade"), IF(AND(AL278="Group 4: Requires multiple FLISR ties",U278&lt;=Assumptions!H$39),CONCATENATE(K278, " transformer upgrade"), "No transformer upgrade"))</f>
        <v>No transformer upgrade</v>
      </c>
      <c r="T278" s="4">
        <v>28</v>
      </c>
      <c r="U278" s="4">
        <v>12.641070462450013</v>
      </c>
      <c r="V278" s="4">
        <v>0</v>
      </c>
      <c r="W278" s="4">
        <v>0</v>
      </c>
      <c r="X278" s="28">
        <v>1.0813152977155556</v>
      </c>
      <c r="Y278" s="4" t="s">
        <v>137</v>
      </c>
      <c r="Z278" s="4">
        <v>583.91026076640003</v>
      </c>
      <c r="AA278" s="28">
        <v>1.0813103171505554</v>
      </c>
      <c r="AB278" s="4" t="s">
        <v>137</v>
      </c>
      <c r="AC278" s="4">
        <f t="shared" si="17"/>
        <v>13.349920060603054</v>
      </c>
      <c r="AD278" s="4">
        <v>583.90757126129995</v>
      </c>
      <c r="AE278" s="4">
        <v>540</v>
      </c>
      <c r="AF278" s="28">
        <v>1.0813103171505554</v>
      </c>
      <c r="AG278" s="4">
        <v>0</v>
      </c>
      <c r="AH278" s="4" t="s">
        <v>138</v>
      </c>
      <c r="AI278" s="4">
        <v>0</v>
      </c>
      <c r="AJ278" s="4">
        <f>IF(AI278&lt;&gt;0,COUNTIF(Capacitors!A:A,L278),0)</f>
        <v>0</v>
      </c>
      <c r="AK278" s="4">
        <v>0</v>
      </c>
      <c r="AL278" s="4" t="s">
        <v>139</v>
      </c>
      <c r="AM278" s="29">
        <f>Assumptions!H$11+Assumptions!H$12+Assumptions!H$13</f>
        <v>228000</v>
      </c>
      <c r="AN278" s="29">
        <f>IFERROR(IF(C278="RelayElectromechanical",Assumptions!H$10,0),Assumptions!H$10)+IFERROR(IF(M278="RelayElectromechanical",Assumptions!H$10,0),Assumptions!H$10)</f>
        <v>0</v>
      </c>
      <c r="AO278" s="30">
        <f>J278*Assumptions!$H$5</f>
        <v>228000</v>
      </c>
      <c r="AP278" s="30">
        <f>(AI278*5280*Assumptions!$H$6)+(AK278*5280*Assumptions!$H$7)+(AJ278*Assumptions!H$22)</f>
        <v>0</v>
      </c>
      <c r="AQ278" s="29">
        <f t="shared" si="18"/>
        <v>0</v>
      </c>
      <c r="AR278" s="29">
        <f>IF(AL278="Group 4: Requires multiple FLISR ties", Assumptions!$H$9,0)</f>
        <v>445660.98560000001</v>
      </c>
      <c r="AS278" s="36"/>
      <c r="AT278" s="36"/>
      <c r="AU278" s="30">
        <f t="shared" si="19"/>
        <v>901660.98560000001</v>
      </c>
      <c r="AV278" s="31"/>
      <c r="AW278" s="32"/>
    </row>
    <row r="279" spans="1:49" x14ac:dyDescent="0.25">
      <c r="A279" s="4" t="s">
        <v>72</v>
      </c>
      <c r="B279" s="4">
        <v>13716</v>
      </c>
      <c r="C279" s="4" t="s">
        <v>857</v>
      </c>
      <c r="D279" s="4" t="s">
        <v>73</v>
      </c>
      <c r="E279" s="4">
        <v>640</v>
      </c>
      <c r="F279" s="4">
        <v>300</v>
      </c>
      <c r="G279" s="4">
        <f t="shared" si="16"/>
        <v>340</v>
      </c>
      <c r="H279" s="4">
        <v>2.3365999999999998</v>
      </c>
      <c r="I279" s="4">
        <f>3</f>
        <v>3</v>
      </c>
      <c r="J279" s="4">
        <f>CEILING(G279/Assumptions!$H$4,1)</f>
        <v>1</v>
      </c>
      <c r="K279" s="4" t="s">
        <v>74</v>
      </c>
      <c r="L279" s="4">
        <v>14011</v>
      </c>
      <c r="M279" s="4" t="s">
        <v>857</v>
      </c>
      <c r="N279" s="4">
        <v>93391876</v>
      </c>
      <c r="O279" s="4">
        <v>274</v>
      </c>
      <c r="P279" s="4" t="s">
        <v>26</v>
      </c>
      <c r="Q279" s="4">
        <v>1</v>
      </c>
      <c r="R279" s="4" t="s">
        <v>29</v>
      </c>
      <c r="S279" s="4" t="str">
        <f>IF(AL279="Group 3: Requires transformer upgrade",CONCATENATE(K279, " transformer upgrade"), IF(AND(AL279="Group 4: Requires multiple FLISR ties",U279&lt;=Assumptions!H$39),CONCATENATE(K279, " transformer upgrade"), "No transformer upgrade"))</f>
        <v>No transformer upgrade</v>
      </c>
      <c r="T279" s="4">
        <v>37</v>
      </c>
      <c r="U279" s="4">
        <v>9.3327841379611591</v>
      </c>
      <c r="V279" s="4">
        <v>0.8</v>
      </c>
      <c r="W279" s="4">
        <v>34.990925405431874</v>
      </c>
      <c r="X279" s="28">
        <v>1.2494985035505</v>
      </c>
      <c r="Y279" s="4" t="s">
        <v>142</v>
      </c>
      <c r="Z279" s="4">
        <v>249.89970071010001</v>
      </c>
      <c r="AA279" s="28">
        <v>0.91932043446148148</v>
      </c>
      <c r="AB279" s="4" t="s">
        <v>137</v>
      </c>
      <c r="AC279" s="4">
        <f t="shared" si="17"/>
        <v>11.349983548183276</v>
      </c>
      <c r="AD279" s="4">
        <v>496.43303460919998</v>
      </c>
      <c r="AE279" s="4">
        <v>540</v>
      </c>
      <c r="AF279" s="28">
        <v>0.9841184444715404</v>
      </c>
      <c r="AG279" s="4">
        <v>4.734848484848485E-3</v>
      </c>
      <c r="AH279" s="4" t="s">
        <v>138</v>
      </c>
      <c r="AI279" s="4">
        <v>4.734848484848485E-3</v>
      </c>
      <c r="AJ279" s="4">
        <f>IF(AI279&lt;&gt;0,COUNTIF(Capacitors!A:A,L279),0)</f>
        <v>0</v>
      </c>
      <c r="AK279" s="4">
        <v>0</v>
      </c>
      <c r="AL279" s="4" t="s">
        <v>139</v>
      </c>
      <c r="AM279" s="29">
        <f>Assumptions!H$11+Assumptions!H$12+Assumptions!H$13</f>
        <v>228000</v>
      </c>
      <c r="AN279" s="29">
        <f>IFERROR(IF(C279="RelayElectromechanical",Assumptions!H$10,0),Assumptions!H$10)+IFERROR(IF(M279="RelayElectromechanical",Assumptions!H$10,0),Assumptions!H$10)</f>
        <v>0</v>
      </c>
      <c r="AO279" s="30">
        <f>J279*Assumptions!$H$5</f>
        <v>76000</v>
      </c>
      <c r="AP279" s="30">
        <f>(AI279*5280*Assumptions!$H$6)+(AK279*5280*Assumptions!$H$7)+(AJ279*Assumptions!H$22)</f>
        <v>1346.925</v>
      </c>
      <c r="AQ279" s="29">
        <f t="shared" si="18"/>
        <v>0</v>
      </c>
      <c r="AR279" s="29">
        <f>IF(AL279="Group 4: Requires multiple FLISR ties", Assumptions!$H$9,0)</f>
        <v>445660.98560000001</v>
      </c>
      <c r="AS279" s="36"/>
      <c r="AT279" s="36"/>
      <c r="AU279" s="30">
        <f t="shared" si="19"/>
        <v>751007.91060000006</v>
      </c>
      <c r="AV279" s="31"/>
      <c r="AW279" s="32"/>
    </row>
    <row r="280" spans="1:49" x14ac:dyDescent="0.25">
      <c r="A280" s="4" t="s">
        <v>353</v>
      </c>
      <c r="B280" s="4">
        <v>13019</v>
      </c>
      <c r="C280" s="4" t="s">
        <v>857</v>
      </c>
      <c r="D280" s="4" t="s">
        <v>354</v>
      </c>
      <c r="E280" s="4">
        <v>1707</v>
      </c>
      <c r="F280" s="4">
        <v>342</v>
      </c>
      <c r="G280" s="4">
        <f t="shared" si="16"/>
        <v>1365</v>
      </c>
      <c r="H280" s="4">
        <v>7.4794999999999989</v>
      </c>
      <c r="I280" s="4">
        <f>3</f>
        <v>3</v>
      </c>
      <c r="J280" s="4">
        <f>CEILING(G280/Assumptions!$H$4,1)</f>
        <v>4</v>
      </c>
      <c r="K280" s="4" t="s">
        <v>355</v>
      </c>
      <c r="L280" s="4">
        <v>14020</v>
      </c>
      <c r="M280" s="4" t="s">
        <v>857</v>
      </c>
      <c r="N280" s="4" t="s">
        <v>356</v>
      </c>
      <c r="O280" s="4">
        <v>231</v>
      </c>
      <c r="P280" s="4" t="s">
        <v>357</v>
      </c>
      <c r="Q280" s="4">
        <v>1</v>
      </c>
      <c r="R280" s="4" t="s">
        <v>791</v>
      </c>
      <c r="S280" s="4" t="str">
        <f>IF(AL280="Group 3: Requires transformer upgrade",CONCATENATE(K280, " transformer upgrade"), IF(AND(AL280="Group 4: Requires multiple FLISR ties",U280&lt;=Assumptions!H$39),CONCATENATE(K280, " transformer upgrade"), "No transformer upgrade"))</f>
        <v>No transformer upgrade</v>
      </c>
      <c r="T280" s="4">
        <v>28</v>
      </c>
      <c r="U280" s="4">
        <v>3.0152363828512492</v>
      </c>
      <c r="V280" s="4">
        <v>0</v>
      </c>
      <c r="W280" s="4">
        <v>0</v>
      </c>
      <c r="X280" s="28">
        <v>1.6156064434175925</v>
      </c>
      <c r="Y280" s="4" t="s">
        <v>137</v>
      </c>
      <c r="Z280" s="4">
        <v>872.42747944550001</v>
      </c>
      <c r="AA280" s="28">
        <v>1.6154965333203704</v>
      </c>
      <c r="AB280" s="4" t="s">
        <v>137</v>
      </c>
      <c r="AC280" s="4">
        <f t="shared" si="17"/>
        <v>19.945014151756652</v>
      </c>
      <c r="AD280" s="4">
        <v>872.36812799300003</v>
      </c>
      <c r="AE280" s="4">
        <v>540</v>
      </c>
      <c r="AF280" s="28">
        <v>1.6154965333203704</v>
      </c>
      <c r="AG280" s="4">
        <v>3.8446969696969695E-2</v>
      </c>
      <c r="AH280" s="4" t="s">
        <v>138</v>
      </c>
      <c r="AI280" s="4">
        <v>3.8446969696969695E-2</v>
      </c>
      <c r="AJ280" s="4">
        <f>IF(AI280&lt;&gt;0,COUNTIF(Capacitors!A:A,L280),0)</f>
        <v>0</v>
      </c>
      <c r="AK280" s="4">
        <v>0</v>
      </c>
      <c r="AL280" s="4" t="s">
        <v>139</v>
      </c>
      <c r="AM280" s="29">
        <f>Assumptions!H$11+Assumptions!H$12+Assumptions!H$13</f>
        <v>228000</v>
      </c>
      <c r="AN280" s="29">
        <f>IFERROR(IF(C280="RelayElectromechanical",Assumptions!H$10,0),Assumptions!H$10)+IFERROR(IF(M280="RelayElectromechanical",Assumptions!H$10,0),Assumptions!H$10)</f>
        <v>0</v>
      </c>
      <c r="AO280" s="30">
        <f>J280*Assumptions!$H$5</f>
        <v>304000</v>
      </c>
      <c r="AP280" s="30">
        <f>(AI280*5280*Assumptions!$H$6)+(AK280*5280*Assumptions!$H$7)+(AJ280*Assumptions!H$22)</f>
        <v>10937.030999999999</v>
      </c>
      <c r="AQ280" s="29">
        <f t="shared" si="18"/>
        <v>0</v>
      </c>
      <c r="AR280" s="29">
        <f>IF(AL280="Group 4: Requires multiple FLISR ties", Assumptions!$H$9,0)</f>
        <v>445660.98560000001</v>
      </c>
      <c r="AS280" s="36"/>
      <c r="AT280" s="36"/>
      <c r="AU280" s="30">
        <f t="shared" si="19"/>
        <v>988598.01659999997</v>
      </c>
      <c r="AV280" s="31"/>
      <c r="AW280" s="32"/>
    </row>
    <row r="281" spans="1:49" x14ac:dyDescent="0.25">
      <c r="A281" s="4" t="s">
        <v>370</v>
      </c>
      <c r="B281" s="4">
        <v>14024</v>
      </c>
      <c r="C281" s="4" t="s">
        <v>857</v>
      </c>
      <c r="D281" s="4" t="s">
        <v>371</v>
      </c>
      <c r="E281" s="4">
        <v>2083</v>
      </c>
      <c r="F281" s="4">
        <v>244</v>
      </c>
      <c r="G281" s="4">
        <f t="shared" si="16"/>
        <v>1839</v>
      </c>
      <c r="H281" s="4">
        <v>7.9344999999999999</v>
      </c>
      <c r="I281" s="4">
        <f>3</f>
        <v>3</v>
      </c>
      <c r="J281" s="4">
        <f>CEILING(G281/Assumptions!$H$4,1)</f>
        <v>6</v>
      </c>
      <c r="K281" s="4" t="s">
        <v>355</v>
      </c>
      <c r="L281" s="4">
        <v>14021</v>
      </c>
      <c r="M281" s="4" t="s">
        <v>859</v>
      </c>
      <c r="N281" s="4" t="s">
        <v>372</v>
      </c>
      <c r="O281" s="4">
        <v>169</v>
      </c>
      <c r="P281" s="4" t="s">
        <v>357</v>
      </c>
      <c r="Q281" s="4">
        <v>1</v>
      </c>
      <c r="R281" s="4" t="s">
        <v>791</v>
      </c>
      <c r="S281" s="4" t="str">
        <f>IF(AL281="Group 3: Requires transformer upgrade",CONCATENATE(K281, " transformer upgrade"), IF(AND(AL281="Group 4: Requires multiple FLISR ties",U281&lt;=Assumptions!H$39),CONCATENATE(K281, " transformer upgrade"), "No transformer upgrade"))</f>
        <v>No transformer upgrade</v>
      </c>
      <c r="T281" s="4">
        <v>28</v>
      </c>
      <c r="U281" s="4">
        <v>3.0152363828512492</v>
      </c>
      <c r="V281" s="4">
        <v>0</v>
      </c>
      <c r="W281" s="4">
        <v>0</v>
      </c>
      <c r="X281" s="28">
        <v>1.1923994888048148</v>
      </c>
      <c r="Y281" s="4" t="s">
        <v>137</v>
      </c>
      <c r="Z281" s="4">
        <v>643.89572395460004</v>
      </c>
      <c r="AA281" s="28">
        <v>1.1923896792605555</v>
      </c>
      <c r="AB281" s="4" t="s">
        <v>137</v>
      </c>
      <c r="AC281" s="4">
        <f t="shared" si="17"/>
        <v>14.721312325183483</v>
      </c>
      <c r="AD281" s="4">
        <v>643.89042680069997</v>
      </c>
      <c r="AE281" s="4">
        <v>540</v>
      </c>
      <c r="AF281" s="28">
        <v>1.1923896792605555</v>
      </c>
      <c r="AG281" s="4">
        <v>0</v>
      </c>
      <c r="AH281" s="4" t="s">
        <v>138</v>
      </c>
      <c r="AI281" s="4">
        <v>0</v>
      </c>
      <c r="AJ281" s="4">
        <f>IF(AI281&lt;&gt;0,COUNTIF(Capacitors!A:A,L281),0)</f>
        <v>0</v>
      </c>
      <c r="AK281" s="4">
        <v>0</v>
      </c>
      <c r="AL281" s="4" t="s">
        <v>139</v>
      </c>
      <c r="AM281" s="29">
        <f>Assumptions!H$11+Assumptions!H$12+Assumptions!H$13</f>
        <v>228000</v>
      </c>
      <c r="AN281" s="29">
        <f>IFERROR(IF(C281="RelayElectromechanical",Assumptions!H$10,0),Assumptions!H$10)+IFERROR(IF(M281="RelayElectromechanical",Assumptions!H$10,0),Assumptions!H$10)</f>
        <v>0</v>
      </c>
      <c r="AO281" s="30">
        <f>J281*Assumptions!$H$5</f>
        <v>456000</v>
      </c>
      <c r="AP281" s="30">
        <f>(AI281*5280*Assumptions!$H$6)+(AK281*5280*Assumptions!$H$7)+(AJ281*Assumptions!H$22)</f>
        <v>0</v>
      </c>
      <c r="AQ281" s="29">
        <f t="shared" si="18"/>
        <v>0</v>
      </c>
      <c r="AR281" s="29">
        <f>IF(AL281="Group 4: Requires multiple FLISR ties", Assumptions!$H$9,0)</f>
        <v>445660.98560000001</v>
      </c>
      <c r="AS281" s="36"/>
      <c r="AT281" s="36"/>
      <c r="AU281" s="30">
        <f t="shared" si="19"/>
        <v>1129660.9856</v>
      </c>
      <c r="AV281" s="31"/>
      <c r="AW281" s="32"/>
    </row>
    <row r="282" spans="1:49" x14ac:dyDescent="0.25">
      <c r="A282" s="4" t="s">
        <v>389</v>
      </c>
      <c r="B282" s="4">
        <v>13649</v>
      </c>
      <c r="C282" s="4" t="s">
        <v>857</v>
      </c>
      <c r="D282" s="4" t="s">
        <v>413</v>
      </c>
      <c r="E282" s="4">
        <v>658</v>
      </c>
      <c r="F282" s="4">
        <v>334</v>
      </c>
      <c r="G282" s="4">
        <f t="shared" si="16"/>
        <v>324</v>
      </c>
      <c r="H282" s="4">
        <v>1.2955999999999999</v>
      </c>
      <c r="I282" s="4">
        <f>3</f>
        <v>3</v>
      </c>
      <c r="J282" s="4">
        <f>CEILING(G282/Assumptions!$H$4,1)</f>
        <v>1</v>
      </c>
      <c r="K282" s="4" t="s">
        <v>370</v>
      </c>
      <c r="L282" s="4">
        <v>14023</v>
      </c>
      <c r="M282" s="4" t="s">
        <v>857</v>
      </c>
      <c r="N282" s="4" t="s">
        <v>414</v>
      </c>
      <c r="O282" s="4">
        <v>206</v>
      </c>
      <c r="P282" s="4" t="s">
        <v>357</v>
      </c>
      <c r="Q282" s="4">
        <v>1</v>
      </c>
      <c r="R282" s="4" t="s">
        <v>29</v>
      </c>
      <c r="S282" s="4" t="str">
        <f>IF(AL282="Group 3: Requires transformer upgrade",CONCATENATE(K282, " transformer upgrade"), IF(AND(AL282="Group 4: Requires multiple FLISR ties",U282&lt;=Assumptions!H$39),CONCATENATE(K282, " transformer upgrade"), "No transformer upgrade"))</f>
        <v>No transformer upgrade</v>
      </c>
      <c r="T282" s="4">
        <v>37</v>
      </c>
      <c r="U282" s="4">
        <v>5.0343483805739879</v>
      </c>
      <c r="V282" s="4">
        <v>0.25</v>
      </c>
      <c r="W282" s="4">
        <v>10.934664189197459</v>
      </c>
      <c r="X282" s="28">
        <v>0.58594626550814821</v>
      </c>
      <c r="Y282" s="4" t="s">
        <v>137</v>
      </c>
      <c r="Z282" s="4">
        <v>316.41098337440002</v>
      </c>
      <c r="AA282" s="28">
        <v>0.58594626579148146</v>
      </c>
      <c r="AB282" s="4" t="s">
        <v>137</v>
      </c>
      <c r="AC282" s="4">
        <f t="shared" si="17"/>
        <v>7.234126673958305</v>
      </c>
      <c r="AD282" s="4">
        <v>316.41098352739999</v>
      </c>
      <c r="AE282" s="4">
        <v>540</v>
      </c>
      <c r="AF282" s="4">
        <v>0.60619564391962488</v>
      </c>
      <c r="AG282" s="4">
        <v>0</v>
      </c>
      <c r="AH282" s="4" t="s">
        <v>138</v>
      </c>
      <c r="AI282" s="4">
        <v>0</v>
      </c>
      <c r="AJ282" s="4">
        <f>IF(AI282&lt;&gt;0,COUNTIF(Capacitors!A:A,L282),0)</f>
        <v>0</v>
      </c>
      <c r="AK282" s="4">
        <v>0</v>
      </c>
      <c r="AL282" s="4" t="s">
        <v>856</v>
      </c>
      <c r="AM282" s="29">
        <f>Assumptions!H$11+Assumptions!H$12+Assumptions!H$13</f>
        <v>228000</v>
      </c>
      <c r="AN282" s="29">
        <f>IFERROR(IF(C282="RelayElectromechanical",Assumptions!H$10,0),Assumptions!H$10)+IFERROR(IF(M282="RelayElectromechanical",Assumptions!H$10,0),Assumptions!H$10)</f>
        <v>0</v>
      </c>
      <c r="AO282" s="30">
        <f>J282*Assumptions!$H$5</f>
        <v>76000</v>
      </c>
      <c r="AP282" s="30">
        <f>(AI282*5280*Assumptions!$H$6)+(AK282*5280*Assumptions!$H$7)+(AJ282*Assumptions!H$22)</f>
        <v>0</v>
      </c>
      <c r="AQ282" s="29">
        <f t="shared" si="18"/>
        <v>0</v>
      </c>
      <c r="AR282" s="29">
        <f>IF(AL282="Group 4: Requires multiple FLISR ties", Assumptions!$H$9,0)</f>
        <v>0</v>
      </c>
      <c r="AS282" s="36"/>
      <c r="AT282" s="36"/>
      <c r="AU282" s="30">
        <f t="shared" si="19"/>
        <v>304000</v>
      </c>
      <c r="AV282" s="31"/>
      <c r="AW282" s="32"/>
    </row>
    <row r="283" spans="1:49" x14ac:dyDescent="0.25">
      <c r="A283" s="4" t="s">
        <v>355</v>
      </c>
      <c r="B283" s="4">
        <v>14021</v>
      </c>
      <c r="C283" s="4" t="s">
        <v>859</v>
      </c>
      <c r="D283" s="4" t="s">
        <v>379</v>
      </c>
      <c r="E283" s="4">
        <v>1201</v>
      </c>
      <c r="F283" s="4">
        <v>342</v>
      </c>
      <c r="G283" s="4">
        <f t="shared" si="16"/>
        <v>859</v>
      </c>
      <c r="H283" s="4">
        <v>4.5737000000000005</v>
      </c>
      <c r="I283" s="4">
        <f>3</f>
        <v>3</v>
      </c>
      <c r="J283" s="4">
        <f>CEILING(G283/Assumptions!$H$4,1)</f>
        <v>3</v>
      </c>
      <c r="K283" s="4" t="s">
        <v>370</v>
      </c>
      <c r="L283" s="4">
        <v>14024</v>
      </c>
      <c r="M283" s="4" t="s">
        <v>857</v>
      </c>
      <c r="N283" s="4" t="s">
        <v>372</v>
      </c>
      <c r="O283" s="4">
        <v>198</v>
      </c>
      <c r="P283" s="4" t="s">
        <v>357</v>
      </c>
      <c r="Q283" s="4">
        <v>2</v>
      </c>
      <c r="R283" s="4" t="s">
        <v>29</v>
      </c>
      <c r="S283" s="4" t="str">
        <f>IF(AL283="Group 3: Requires transformer upgrade",CONCATENATE(K283, " transformer upgrade"), IF(AND(AL283="Group 4: Requires multiple FLISR ties",U283&lt;=Assumptions!H$39),CONCATENATE(K283, " transformer upgrade"), "No transformer upgrade"))</f>
        <v>No transformer upgrade</v>
      </c>
      <c r="T283" s="4">
        <v>37</v>
      </c>
      <c r="U283" s="4">
        <v>5.0343483805739879</v>
      </c>
      <c r="V283" s="4">
        <v>0</v>
      </c>
      <c r="W283" s="4">
        <v>0</v>
      </c>
      <c r="X283" s="28">
        <v>1.1382012421970371</v>
      </c>
      <c r="Y283" s="4" t="s">
        <v>137</v>
      </c>
      <c r="Z283" s="4">
        <v>614.62867078639999</v>
      </c>
      <c r="AA283" s="28">
        <v>1.138156803745926</v>
      </c>
      <c r="AB283" s="4" t="s">
        <v>137</v>
      </c>
      <c r="AC283" s="4">
        <f t="shared" si="17"/>
        <v>14.051750090093723</v>
      </c>
      <c r="AD283" s="4">
        <v>614.60467402280005</v>
      </c>
      <c r="AE283" s="4">
        <v>540</v>
      </c>
      <c r="AF283" s="28">
        <v>1.138156803745926</v>
      </c>
      <c r="AG283" s="4">
        <v>4.1856060606060605E-2</v>
      </c>
      <c r="AH283" s="4" t="s">
        <v>138</v>
      </c>
      <c r="AI283" s="4">
        <v>4.1856060606060605E-2</v>
      </c>
      <c r="AJ283" s="4">
        <f>IF(AI283&lt;&gt;0,COUNTIF(Capacitors!A:A,L283),0)</f>
        <v>0</v>
      </c>
      <c r="AK283" s="4">
        <v>0</v>
      </c>
      <c r="AL283" s="4" t="s">
        <v>139</v>
      </c>
      <c r="AM283" s="29">
        <f>Assumptions!H$11+Assumptions!H$12+Assumptions!H$13</f>
        <v>228000</v>
      </c>
      <c r="AN283" s="29">
        <f>IFERROR(IF(C283="RelayElectromechanical",Assumptions!H$10,0),Assumptions!H$10)+IFERROR(IF(M283="RelayElectromechanical",Assumptions!H$10,0),Assumptions!H$10)</f>
        <v>0</v>
      </c>
      <c r="AO283" s="30">
        <f>J283*Assumptions!$H$5</f>
        <v>228000</v>
      </c>
      <c r="AP283" s="30">
        <f>(AI283*5280*Assumptions!$H$6)+(AK283*5280*Assumptions!$H$7)+(AJ283*Assumptions!H$22)</f>
        <v>11906.816999999999</v>
      </c>
      <c r="AQ283" s="29">
        <f t="shared" si="18"/>
        <v>0</v>
      </c>
      <c r="AR283" s="29">
        <f>IF(AL283="Group 4: Requires multiple FLISR ties", Assumptions!$H$9,0)</f>
        <v>445660.98560000001</v>
      </c>
      <c r="AS283" s="36"/>
      <c r="AT283" s="36"/>
      <c r="AU283" s="30">
        <f t="shared" si="19"/>
        <v>913567.80260000005</v>
      </c>
      <c r="AV283" s="31"/>
      <c r="AW283" s="32"/>
    </row>
    <row r="284" spans="1:49" x14ac:dyDescent="0.25">
      <c r="A284" s="4" t="s">
        <v>355</v>
      </c>
      <c r="B284" s="4">
        <v>14022</v>
      </c>
      <c r="C284" s="4" t="s">
        <v>857</v>
      </c>
      <c r="D284" s="4" t="s">
        <v>415</v>
      </c>
      <c r="E284" s="4">
        <v>904</v>
      </c>
      <c r="F284" s="4">
        <v>302</v>
      </c>
      <c r="G284" s="4">
        <f t="shared" si="16"/>
        <v>602</v>
      </c>
      <c r="H284" s="4">
        <v>3.8110999999999997</v>
      </c>
      <c r="I284" s="4">
        <f>3</f>
        <v>3</v>
      </c>
      <c r="J284" s="4">
        <f>CEILING(G284/Assumptions!$H$4,1)</f>
        <v>2</v>
      </c>
      <c r="K284" s="4" t="s">
        <v>370</v>
      </c>
      <c r="L284" s="4">
        <v>14026</v>
      </c>
      <c r="M284" s="4" t="s">
        <v>857</v>
      </c>
      <c r="N284" s="4" t="s">
        <v>416</v>
      </c>
      <c r="O284" s="4">
        <v>239</v>
      </c>
      <c r="P284" s="4" t="s">
        <v>357</v>
      </c>
      <c r="Q284" s="4">
        <v>1</v>
      </c>
      <c r="R284" s="4" t="s">
        <v>29</v>
      </c>
      <c r="S284" s="4" t="str">
        <f>IF(AL284="Group 3: Requires transformer upgrade",CONCATENATE(K284, " transformer upgrade"), IF(AND(AL284="Group 4: Requires multiple FLISR ties",U284&lt;=Assumptions!H$39),CONCATENATE(K284, " transformer upgrade"), "No transformer upgrade"))</f>
        <v>No transformer upgrade</v>
      </c>
      <c r="T284" s="4">
        <v>37</v>
      </c>
      <c r="U284" s="4">
        <v>5.0343483805739879</v>
      </c>
      <c r="V284" s="4">
        <v>0</v>
      </c>
      <c r="W284" s="4">
        <v>0</v>
      </c>
      <c r="X284" s="28">
        <v>0.55665507855666663</v>
      </c>
      <c r="Y284" s="4" t="s">
        <v>137</v>
      </c>
      <c r="Z284" s="4">
        <v>300.59374242059999</v>
      </c>
      <c r="AA284" s="28">
        <v>0.55665517873592596</v>
      </c>
      <c r="AB284" s="4" t="s">
        <v>137</v>
      </c>
      <c r="AC284" s="4">
        <f t="shared" si="17"/>
        <v>6.8724972097076771</v>
      </c>
      <c r="AD284" s="4">
        <v>300.59379651739999</v>
      </c>
      <c r="AE284" s="4">
        <v>540</v>
      </c>
      <c r="AF284" s="4">
        <v>0.55665517873592596</v>
      </c>
      <c r="AG284" s="4">
        <v>0</v>
      </c>
      <c r="AH284" s="4" t="s">
        <v>138</v>
      </c>
      <c r="AI284" s="4">
        <v>0</v>
      </c>
      <c r="AJ284" s="4">
        <f>IF(AI284&lt;&gt;0,COUNTIF(Capacitors!A:A,L284),0)</f>
        <v>0</v>
      </c>
      <c r="AK284" s="4">
        <v>0</v>
      </c>
      <c r="AL284" s="4" t="s">
        <v>856</v>
      </c>
      <c r="AM284" s="29">
        <f>Assumptions!H$11+Assumptions!H$12+Assumptions!H$13</f>
        <v>228000</v>
      </c>
      <c r="AN284" s="29">
        <f>IFERROR(IF(C284="RelayElectromechanical",Assumptions!H$10,0),Assumptions!H$10)+IFERROR(IF(M284="RelayElectromechanical",Assumptions!H$10,0),Assumptions!H$10)</f>
        <v>0</v>
      </c>
      <c r="AO284" s="30">
        <f>J284*Assumptions!$H$5</f>
        <v>152000</v>
      </c>
      <c r="AP284" s="30">
        <f>(AI284*5280*Assumptions!$H$6)+(AK284*5280*Assumptions!$H$7)+(AJ284*Assumptions!H$22)</f>
        <v>0</v>
      </c>
      <c r="AQ284" s="29">
        <f t="shared" si="18"/>
        <v>0</v>
      </c>
      <c r="AR284" s="29">
        <f>IF(AL284="Group 4: Requires multiple FLISR ties", Assumptions!$H$9,0)</f>
        <v>0</v>
      </c>
      <c r="AS284" s="36"/>
      <c r="AT284" s="36"/>
      <c r="AU284" s="30">
        <f t="shared" si="19"/>
        <v>380000</v>
      </c>
      <c r="AV284" s="31"/>
      <c r="AW284" s="32"/>
    </row>
    <row r="285" spans="1:49" x14ac:dyDescent="0.25">
      <c r="A285" s="4" t="s">
        <v>61</v>
      </c>
      <c r="B285" s="4">
        <v>13028</v>
      </c>
      <c r="C285" s="4" t="s">
        <v>857</v>
      </c>
      <c r="D285" s="4" t="s">
        <v>99</v>
      </c>
      <c r="E285" s="4">
        <v>2066</v>
      </c>
      <c r="F285" s="4">
        <v>316</v>
      </c>
      <c r="G285" s="4">
        <f t="shared" si="16"/>
        <v>1750</v>
      </c>
      <c r="H285" s="4">
        <v>3.6892</v>
      </c>
      <c r="I285" s="4">
        <f>3</f>
        <v>3</v>
      </c>
      <c r="J285" s="4">
        <f>CEILING(G285/Assumptions!$H$4,1)</f>
        <v>5</v>
      </c>
      <c r="K285" s="4" t="s">
        <v>53</v>
      </c>
      <c r="L285" s="4">
        <v>14040</v>
      </c>
      <c r="M285" s="4" t="s">
        <v>857</v>
      </c>
      <c r="N285" s="4" t="s">
        <v>100</v>
      </c>
      <c r="O285" s="4">
        <v>16</v>
      </c>
      <c r="P285" s="4" t="s">
        <v>26</v>
      </c>
      <c r="Q285" s="4">
        <v>1</v>
      </c>
      <c r="R285" s="4" t="s">
        <v>791</v>
      </c>
      <c r="S285" s="4" t="str">
        <f>IF(AL285="Group 3: Requires transformer upgrade",CONCATENATE(K285, " transformer upgrade"), IF(AND(AL285="Group 4: Requires multiple FLISR ties",U285&lt;=Assumptions!H$39),CONCATENATE(K285, " transformer upgrade"), "No transformer upgrade"))</f>
        <v>No transformer upgrade</v>
      </c>
      <c r="T285" s="4">
        <v>28</v>
      </c>
      <c r="U285" s="4">
        <v>1.1244604392767634</v>
      </c>
      <c r="V285" s="4">
        <v>0</v>
      </c>
      <c r="W285" s="4">
        <v>0</v>
      </c>
      <c r="X285" s="28">
        <v>0.8498462728516667</v>
      </c>
      <c r="Y285" s="4" t="s">
        <v>137</v>
      </c>
      <c r="Z285" s="4">
        <v>458.9169873399</v>
      </c>
      <c r="AA285" s="28">
        <v>0.8498459439075926</v>
      </c>
      <c r="AB285" s="4" t="s">
        <v>137</v>
      </c>
      <c r="AC285" s="4">
        <f t="shared" si="17"/>
        <v>10.492247447422111</v>
      </c>
      <c r="AD285" s="4">
        <v>458.91680971009998</v>
      </c>
      <c r="AE285" s="4">
        <v>540</v>
      </c>
      <c r="AF285" s="4">
        <v>0.8498459439075926</v>
      </c>
      <c r="AG285" s="4">
        <v>0</v>
      </c>
      <c r="AH285" s="4" t="s">
        <v>138</v>
      </c>
      <c r="AI285" s="4">
        <v>0</v>
      </c>
      <c r="AJ285" s="4">
        <f>IF(AI285&lt;&gt;0,COUNTIF(Capacitors!A:A,L285),0)</f>
        <v>0</v>
      </c>
      <c r="AK285" s="4">
        <v>0</v>
      </c>
      <c r="AL285" s="4" t="s">
        <v>856</v>
      </c>
      <c r="AM285" s="29">
        <f>Assumptions!H$11+Assumptions!H$12+Assumptions!H$13</f>
        <v>228000</v>
      </c>
      <c r="AN285" s="29">
        <f>IFERROR(IF(C285="RelayElectromechanical",Assumptions!H$10,0),Assumptions!H$10)+IFERROR(IF(M285="RelayElectromechanical",Assumptions!H$10,0),Assumptions!H$10)</f>
        <v>0</v>
      </c>
      <c r="AO285" s="30">
        <f>J285*Assumptions!$H$5</f>
        <v>380000</v>
      </c>
      <c r="AP285" s="30">
        <f>(AI285*5280*Assumptions!$H$6)+(AK285*5280*Assumptions!$H$7)+(AJ285*Assumptions!H$22)</f>
        <v>0</v>
      </c>
      <c r="AQ285" s="29">
        <f t="shared" si="18"/>
        <v>0</v>
      </c>
      <c r="AR285" s="29">
        <f>IF(AL285="Group 4: Requires multiple FLISR ties", Assumptions!$H$9,0)</f>
        <v>0</v>
      </c>
      <c r="AS285" s="36"/>
      <c r="AT285" s="36"/>
      <c r="AU285" s="30">
        <f t="shared" si="19"/>
        <v>608000</v>
      </c>
      <c r="AV285" s="31"/>
      <c r="AW285" s="32"/>
    </row>
    <row r="286" spans="1:49" x14ac:dyDescent="0.25">
      <c r="A286" s="4" t="s">
        <v>508</v>
      </c>
      <c r="B286" s="4">
        <v>13425</v>
      </c>
      <c r="C286" s="4" t="s">
        <v>857</v>
      </c>
      <c r="D286" s="4" t="s">
        <v>509</v>
      </c>
      <c r="E286" s="4">
        <v>1694</v>
      </c>
      <c r="F286" s="4">
        <v>360</v>
      </c>
      <c r="G286" s="4">
        <f t="shared" si="16"/>
        <v>1334</v>
      </c>
      <c r="H286" s="4">
        <v>5.7519</v>
      </c>
      <c r="I286" s="4">
        <f>3</f>
        <v>3</v>
      </c>
      <c r="J286" s="4">
        <f>CEILING(G286/Assumptions!$H$4,1)</f>
        <v>4</v>
      </c>
      <c r="K286" s="4" t="s">
        <v>503</v>
      </c>
      <c r="L286" s="4">
        <v>14083</v>
      </c>
      <c r="M286" s="4" t="s">
        <v>857</v>
      </c>
      <c r="N286" s="4" t="s">
        <v>510</v>
      </c>
      <c r="O286" s="4">
        <v>116</v>
      </c>
      <c r="P286" s="4" t="s">
        <v>496</v>
      </c>
      <c r="Q286" s="4">
        <v>4</v>
      </c>
      <c r="R286" s="4" t="s">
        <v>29</v>
      </c>
      <c r="S286" s="4" t="str">
        <f>IF(AL286="Group 3: Requires transformer upgrade",CONCATENATE(K286, " transformer upgrade"), IF(AND(AL286="Group 4: Requires multiple FLISR ties",U286&lt;=Assumptions!H$39),CONCATENATE(K286, " transformer upgrade"), "No transformer upgrade"))</f>
        <v>No transformer upgrade</v>
      </c>
      <c r="T286" s="4">
        <v>37.33</v>
      </c>
      <c r="U286" s="4">
        <v>12.903095306953034</v>
      </c>
      <c r="V286" s="4">
        <v>0</v>
      </c>
      <c r="W286" s="4">
        <v>0</v>
      </c>
      <c r="X286" s="28">
        <v>1.2151146296296296</v>
      </c>
      <c r="Y286" s="4" t="s">
        <v>137</v>
      </c>
      <c r="Z286" s="4">
        <v>656.16189999999995</v>
      </c>
      <c r="AA286" s="28">
        <v>1.2151153462244446</v>
      </c>
      <c r="AB286" s="4" t="s">
        <v>137</v>
      </c>
      <c r="AC286" s="4">
        <f t="shared" si="17"/>
        <v>15.001884731161519</v>
      </c>
      <c r="AD286" s="4">
        <v>656.16228696120004</v>
      </c>
      <c r="AE286" s="4">
        <v>540</v>
      </c>
      <c r="AF286" s="28">
        <v>1.2151153462244446</v>
      </c>
      <c r="AG286" s="4">
        <v>0</v>
      </c>
      <c r="AH286" s="4" t="s">
        <v>138</v>
      </c>
      <c r="AI286" s="4">
        <v>0</v>
      </c>
      <c r="AJ286" s="4">
        <f>IF(AI286&lt;&gt;0,COUNTIF(Capacitors!A:A,L286),0)</f>
        <v>0</v>
      </c>
      <c r="AK286" s="4">
        <v>0</v>
      </c>
      <c r="AL286" s="4" t="s">
        <v>139</v>
      </c>
      <c r="AM286" s="29">
        <f>Assumptions!H$11+Assumptions!H$12+Assumptions!H$13</f>
        <v>228000</v>
      </c>
      <c r="AN286" s="29">
        <f>IFERROR(IF(C286="RelayElectromechanical",Assumptions!H$10,0),Assumptions!H$10)+IFERROR(IF(M286="RelayElectromechanical",Assumptions!H$10,0),Assumptions!H$10)</f>
        <v>0</v>
      </c>
      <c r="AO286" s="30">
        <f>J286*Assumptions!$H$5</f>
        <v>304000</v>
      </c>
      <c r="AP286" s="30">
        <f>(AI286*5280*Assumptions!$H$6)+(AK286*5280*Assumptions!$H$7)+(AJ286*Assumptions!H$22)</f>
        <v>0</v>
      </c>
      <c r="AQ286" s="29">
        <f t="shared" si="18"/>
        <v>0</v>
      </c>
      <c r="AR286" s="29">
        <f>IF(AL286="Group 4: Requires multiple FLISR ties", Assumptions!$H$9,0)</f>
        <v>445660.98560000001</v>
      </c>
      <c r="AS286" s="36"/>
      <c r="AT286" s="36"/>
      <c r="AU286" s="30">
        <f t="shared" si="19"/>
        <v>977660.98560000001</v>
      </c>
      <c r="AV286" s="31"/>
      <c r="AW286" s="32"/>
    </row>
    <row r="287" spans="1:49" x14ac:dyDescent="0.25">
      <c r="A287" s="4" t="s">
        <v>503</v>
      </c>
      <c r="B287" s="4">
        <v>14082</v>
      </c>
      <c r="C287" s="4" t="s">
        <v>857</v>
      </c>
      <c r="D287" s="4" t="s">
        <v>542</v>
      </c>
      <c r="E287" s="4">
        <v>1022</v>
      </c>
      <c r="F287" s="4">
        <v>352</v>
      </c>
      <c r="G287" s="4">
        <f t="shared" si="16"/>
        <v>670</v>
      </c>
      <c r="H287" s="4">
        <v>3.9016999999999999</v>
      </c>
      <c r="I287" s="4">
        <f>3</f>
        <v>3</v>
      </c>
      <c r="J287" s="4">
        <f>CEILING(G287/Assumptions!$H$4,1)</f>
        <v>2</v>
      </c>
      <c r="K287" s="4" t="s">
        <v>503</v>
      </c>
      <c r="L287" s="4">
        <v>14083</v>
      </c>
      <c r="M287" s="4" t="s">
        <v>857</v>
      </c>
      <c r="N287" s="4" t="s">
        <v>543</v>
      </c>
      <c r="O287" s="4">
        <v>234</v>
      </c>
      <c r="P287" s="4" t="s">
        <v>496</v>
      </c>
      <c r="Q287" s="4">
        <v>2</v>
      </c>
      <c r="R287" s="4" t="s">
        <v>29</v>
      </c>
      <c r="S287" s="4" t="str">
        <f>IF(AL287="Group 3: Requires transformer upgrade",CONCATENATE(K287, " transformer upgrade"), IF(AND(AL287="Group 4: Requires multiple FLISR ties",U287&lt;=Assumptions!H$39),CONCATENATE(K287, " transformer upgrade"), "No transformer upgrade"))</f>
        <v>No transformer upgrade</v>
      </c>
      <c r="T287" s="4">
        <v>37.33</v>
      </c>
      <c r="U287" s="4">
        <v>12.903095306953034</v>
      </c>
      <c r="V287" s="4">
        <v>0</v>
      </c>
      <c r="W287" s="4">
        <v>0</v>
      </c>
      <c r="X287" s="28">
        <v>1.0191831637312965</v>
      </c>
      <c r="Y287" s="4" t="s">
        <v>137</v>
      </c>
      <c r="Z287" s="4">
        <v>550.35890841490004</v>
      </c>
      <c r="AA287" s="28">
        <v>1.0191831635053703</v>
      </c>
      <c r="AB287" s="4" t="s">
        <v>137</v>
      </c>
      <c r="AC287" s="4">
        <f t="shared" si="17"/>
        <v>12.582894608611047</v>
      </c>
      <c r="AD287" s="4">
        <v>550.35890829289997</v>
      </c>
      <c r="AE287" s="4">
        <v>540</v>
      </c>
      <c r="AF287" s="28">
        <v>1.0191831635053703</v>
      </c>
      <c r="AG287" s="4">
        <v>0</v>
      </c>
      <c r="AH287" s="4" t="s">
        <v>138</v>
      </c>
      <c r="AI287" s="4">
        <v>0</v>
      </c>
      <c r="AJ287" s="4">
        <f>IF(AI287&lt;&gt;0,COUNTIF(Capacitors!A:A,L287),0)</f>
        <v>0</v>
      </c>
      <c r="AK287" s="4">
        <v>0</v>
      </c>
      <c r="AL287" s="4" t="s">
        <v>139</v>
      </c>
      <c r="AM287" s="29">
        <f>Assumptions!H$11+Assumptions!H$12+Assumptions!H$13</f>
        <v>228000</v>
      </c>
      <c r="AN287" s="29">
        <f>IFERROR(IF(C287="RelayElectromechanical",Assumptions!H$10,0),Assumptions!H$10)+IFERROR(IF(M287="RelayElectromechanical",Assumptions!H$10,0),Assumptions!H$10)</f>
        <v>0</v>
      </c>
      <c r="AO287" s="30">
        <f>J287*Assumptions!$H$5</f>
        <v>152000</v>
      </c>
      <c r="AP287" s="30">
        <f>(AI287*5280*Assumptions!$H$6)+(AK287*5280*Assumptions!$H$7)+(AJ287*Assumptions!H$22)</f>
        <v>0</v>
      </c>
      <c r="AQ287" s="29">
        <f t="shared" si="18"/>
        <v>0</v>
      </c>
      <c r="AR287" s="29">
        <f>IF(AL287="Group 4: Requires multiple FLISR ties", Assumptions!$H$9,0)</f>
        <v>445660.98560000001</v>
      </c>
      <c r="AS287" s="36"/>
      <c r="AT287" s="36"/>
      <c r="AU287" s="30">
        <f t="shared" si="19"/>
        <v>825660.98560000001</v>
      </c>
      <c r="AV287" s="31"/>
      <c r="AW287" s="32"/>
    </row>
    <row r="288" spans="1:49" x14ac:dyDescent="0.25">
      <c r="A288" s="4" t="s">
        <v>501</v>
      </c>
      <c r="B288" s="4">
        <v>14275</v>
      </c>
      <c r="C288" s="4" t="e">
        <v>#N/A</v>
      </c>
      <c r="D288" s="4" t="s">
        <v>502</v>
      </c>
      <c r="E288" s="4">
        <v>1307</v>
      </c>
      <c r="F288" s="4">
        <v>315</v>
      </c>
      <c r="G288" s="4">
        <f t="shared" si="16"/>
        <v>992</v>
      </c>
      <c r="H288" s="4">
        <v>5.7537999999999991</v>
      </c>
      <c r="I288" s="4">
        <f>3</f>
        <v>3</v>
      </c>
      <c r="J288" s="4">
        <f>CEILING(G288/Assumptions!$H$4,1)</f>
        <v>3</v>
      </c>
      <c r="K288" s="4" t="s">
        <v>503</v>
      </c>
      <c r="L288" s="4">
        <v>14084</v>
      </c>
      <c r="M288" s="4" t="s">
        <v>857</v>
      </c>
      <c r="N288" s="4" t="s">
        <v>504</v>
      </c>
      <c r="O288" s="4">
        <v>275</v>
      </c>
      <c r="P288" s="4" t="s">
        <v>496</v>
      </c>
      <c r="Q288" s="4">
        <v>2</v>
      </c>
      <c r="R288" s="4" t="s">
        <v>29</v>
      </c>
      <c r="S288" s="4" t="str">
        <f>IF(AL288="Group 3: Requires transformer upgrade",CONCATENATE(K288, " transformer upgrade"), IF(AND(AL288="Group 4: Requires multiple FLISR ties",U288&lt;=Assumptions!H$39),CONCATENATE(K288, " transformer upgrade"), "No transformer upgrade"))</f>
        <v>No transformer upgrade</v>
      </c>
      <c r="T288" s="4">
        <v>37.33</v>
      </c>
      <c r="U288" s="4">
        <v>12.903095306953034</v>
      </c>
      <c r="V288" s="4">
        <v>0</v>
      </c>
      <c r="W288" s="4">
        <v>0</v>
      </c>
      <c r="X288" s="28">
        <v>1.8349057887048486</v>
      </c>
      <c r="Y288" s="4" t="s">
        <v>141</v>
      </c>
      <c r="Z288" s="4">
        <v>302.75945513630001</v>
      </c>
      <c r="AA288" s="28">
        <v>1.2932282615171791</v>
      </c>
      <c r="AB288" s="4" t="s">
        <v>150</v>
      </c>
      <c r="AC288" s="4">
        <f t="shared" si="17"/>
        <v>16.350644524719698</v>
      </c>
      <c r="AD288" s="4">
        <v>715.15522861900001</v>
      </c>
      <c r="AE288" s="4">
        <v>553</v>
      </c>
      <c r="AF288" s="28">
        <v>1.2932282615171791</v>
      </c>
      <c r="AG288" s="4">
        <v>0.1327651515151515</v>
      </c>
      <c r="AH288" s="4" t="s">
        <v>138</v>
      </c>
      <c r="AI288" s="4">
        <v>0</v>
      </c>
      <c r="AJ288" s="4">
        <f>IF(AI288&lt;&gt;0,COUNTIF(Capacitors!A:A,L288),0)</f>
        <v>0</v>
      </c>
      <c r="AK288" s="4">
        <v>0.1327651515151515</v>
      </c>
      <c r="AL288" s="4" t="s">
        <v>139</v>
      </c>
      <c r="AM288" s="29">
        <f>Assumptions!H$11+Assumptions!H$12+Assumptions!H$13</f>
        <v>228000</v>
      </c>
      <c r="AN288" s="29">
        <f>IFERROR(IF(C288="RelayElectromechanical",Assumptions!H$10,0),Assumptions!H$10)+IFERROR(IF(M288="RelayElectromechanical",Assumptions!H$10,0),Assumptions!H$10)</f>
        <v>120000</v>
      </c>
      <c r="AO288" s="30">
        <f>J288*Assumptions!$H$5</f>
        <v>228000</v>
      </c>
      <c r="AP288" s="30">
        <f>(AI288*5280*Assumptions!$H$6)+(AK288*5280*Assumptions!$H$7)+(AJ288*Assumptions!H$22)</f>
        <v>42851.811363636356</v>
      </c>
      <c r="AQ288" s="29">
        <f t="shared" si="18"/>
        <v>0</v>
      </c>
      <c r="AR288" s="29">
        <f>IF(AL288="Group 4: Requires multiple FLISR ties", Assumptions!$H$9,0)</f>
        <v>445660.98560000001</v>
      </c>
      <c r="AS288" s="36"/>
      <c r="AT288" s="36"/>
      <c r="AU288" s="30">
        <f t="shared" si="19"/>
        <v>1064512.7969636363</v>
      </c>
      <c r="AV288" s="31"/>
      <c r="AW288" s="32"/>
    </row>
    <row r="289" spans="1:49" x14ac:dyDescent="0.25">
      <c r="A289" s="4" t="s">
        <v>50</v>
      </c>
      <c r="B289" s="4">
        <v>14095</v>
      </c>
      <c r="C289" s="4" t="s">
        <v>857</v>
      </c>
      <c r="D289" s="4" t="s">
        <v>59</v>
      </c>
      <c r="E289" s="4">
        <v>1184</v>
      </c>
      <c r="F289" s="4">
        <v>374</v>
      </c>
      <c r="G289" s="4">
        <f t="shared" si="16"/>
        <v>810</v>
      </c>
      <c r="H289" s="4">
        <v>3.8376999999999999</v>
      </c>
      <c r="I289" s="4">
        <f>3</f>
        <v>3</v>
      </c>
      <c r="J289" s="4">
        <f>CEILING(G289/Assumptions!$H$4,1)</f>
        <v>3</v>
      </c>
      <c r="K289" s="4" t="s">
        <v>50</v>
      </c>
      <c r="L289" s="4">
        <v>14094</v>
      </c>
      <c r="M289" s="4" t="s">
        <v>857</v>
      </c>
      <c r="N289" s="4">
        <v>92553975</v>
      </c>
      <c r="O289" s="4">
        <v>230</v>
      </c>
      <c r="P289" s="4" t="s">
        <v>26</v>
      </c>
      <c r="Q289" s="4">
        <v>1</v>
      </c>
      <c r="R289" s="4" t="s">
        <v>29</v>
      </c>
      <c r="S289" s="4" t="str">
        <f>IF(AL289="Group 3: Requires transformer upgrade",CONCATENATE(K289, " transformer upgrade"), IF(AND(AL289="Group 4: Requires multiple FLISR ties",U289&lt;=Assumptions!H$39),CONCATENATE(K289, " transformer upgrade"), "No transformer upgrade"))</f>
        <v>No transformer upgrade</v>
      </c>
      <c r="T289" s="4">
        <v>28</v>
      </c>
      <c r="U289" s="4">
        <v>6.252647188294393</v>
      </c>
      <c r="V289" s="4">
        <v>0</v>
      </c>
      <c r="W289" s="4">
        <v>0</v>
      </c>
      <c r="X289" s="28">
        <v>0.96913892699685189</v>
      </c>
      <c r="Y289" s="4" t="s">
        <v>137</v>
      </c>
      <c r="Z289" s="4">
        <v>523.33502057830003</v>
      </c>
      <c r="AA289" s="28">
        <v>0.96878078197555562</v>
      </c>
      <c r="AB289" s="4" t="s">
        <v>137</v>
      </c>
      <c r="AC289" s="4">
        <f t="shared" si="17"/>
        <v>11.960623875025366</v>
      </c>
      <c r="AD289" s="4">
        <v>523.14162226680003</v>
      </c>
      <c r="AE289" s="4">
        <v>540</v>
      </c>
      <c r="AF289" s="28">
        <v>0.96878078197555562</v>
      </c>
      <c r="AG289" s="4">
        <v>0.35984848484848486</v>
      </c>
      <c r="AH289" s="4" t="s">
        <v>138</v>
      </c>
      <c r="AI289" s="4">
        <v>0</v>
      </c>
      <c r="AJ289" s="4">
        <f>IF(AI289&lt;&gt;0,COUNTIF(Capacitors!A:A,L289),0)</f>
        <v>0</v>
      </c>
      <c r="AK289" s="4">
        <v>0.35984848484848486</v>
      </c>
      <c r="AL289" s="4" t="s">
        <v>139</v>
      </c>
      <c r="AM289" s="29">
        <f>Assumptions!H$11+Assumptions!H$12+Assumptions!H$13</f>
        <v>228000</v>
      </c>
      <c r="AN289" s="29">
        <f>IFERROR(IF(C289="RelayElectromechanical",Assumptions!H$10,0),Assumptions!H$10)+IFERROR(IF(M289="RelayElectromechanical",Assumptions!H$10,0),Assumptions!H$10)</f>
        <v>0</v>
      </c>
      <c r="AO289" s="30">
        <f>J289*Assumptions!$H$5</f>
        <v>228000</v>
      </c>
      <c r="AP289" s="30">
        <f>(AI289*5280*Assumptions!$H$6)+(AK289*5280*Assumptions!$H$7)+(AJ289*Assumptions!H$22)</f>
        <v>116146.13636363635</v>
      </c>
      <c r="AQ289" s="29">
        <f t="shared" si="18"/>
        <v>0</v>
      </c>
      <c r="AR289" s="29">
        <f>IF(AL289="Group 4: Requires multiple FLISR ties", Assumptions!$H$9,0)</f>
        <v>445660.98560000001</v>
      </c>
      <c r="AS289" s="36"/>
      <c r="AT289" s="36"/>
      <c r="AU289" s="30">
        <f t="shared" si="19"/>
        <v>1017807.1219636364</v>
      </c>
      <c r="AV289" s="31"/>
      <c r="AW289" s="32"/>
    </row>
    <row r="290" spans="1:49" x14ac:dyDescent="0.25">
      <c r="A290" s="4" t="s">
        <v>131</v>
      </c>
      <c r="B290" s="4">
        <v>14092</v>
      </c>
      <c r="C290" s="4" t="s">
        <v>857</v>
      </c>
      <c r="D290" s="4" t="s">
        <v>132</v>
      </c>
      <c r="E290" s="4">
        <v>1499</v>
      </c>
      <c r="F290" s="4">
        <v>379</v>
      </c>
      <c r="G290" s="4">
        <f t="shared" si="16"/>
        <v>1120</v>
      </c>
      <c r="H290" s="4">
        <v>0.61170000000000013</v>
      </c>
      <c r="I290" s="4">
        <f>3</f>
        <v>3</v>
      </c>
      <c r="J290" s="4">
        <f>CEILING(G290/Assumptions!$H$4,1)</f>
        <v>4</v>
      </c>
      <c r="K290" s="4" t="s">
        <v>50</v>
      </c>
      <c r="L290" s="4">
        <v>14096</v>
      </c>
      <c r="M290" s="4" t="s">
        <v>857</v>
      </c>
      <c r="N290" s="4">
        <v>93522876</v>
      </c>
      <c r="O290" s="4">
        <v>2</v>
      </c>
      <c r="P290" s="4" t="s">
        <v>26</v>
      </c>
      <c r="Q290" s="4">
        <v>1</v>
      </c>
      <c r="R290" s="4" t="s">
        <v>29</v>
      </c>
      <c r="S290" s="4" t="str">
        <f>IF(AL290="Group 3: Requires transformer upgrade",CONCATENATE(K290, " transformer upgrade"), IF(AND(AL290="Group 4: Requires multiple FLISR ties",U290&lt;=Assumptions!H$39),CONCATENATE(K290, " transformer upgrade"), "No transformer upgrade"))</f>
        <v>No transformer upgrade</v>
      </c>
      <c r="T290" s="4">
        <v>28</v>
      </c>
      <c r="U290" s="4">
        <v>6.252647188294393</v>
      </c>
      <c r="V290" s="4">
        <v>0</v>
      </c>
      <c r="W290" s="4">
        <v>0</v>
      </c>
      <c r="X290" s="28">
        <v>0.55346621741388891</v>
      </c>
      <c r="Y290" s="4" t="s">
        <v>137</v>
      </c>
      <c r="Z290" s="4">
        <v>298.8717574035</v>
      </c>
      <c r="AA290" s="28">
        <v>0.55346684697870374</v>
      </c>
      <c r="AB290" s="4" t="s">
        <v>137</v>
      </c>
      <c r="AC290" s="4">
        <f t="shared" si="17"/>
        <v>6.833133880411272</v>
      </c>
      <c r="AD290" s="4">
        <v>298.87209736850002</v>
      </c>
      <c r="AE290" s="4">
        <v>540</v>
      </c>
      <c r="AF290" s="4">
        <v>0.55346684697870374</v>
      </c>
      <c r="AG290" s="4">
        <v>0</v>
      </c>
      <c r="AH290" s="4" t="s">
        <v>138</v>
      </c>
      <c r="AI290" s="4">
        <v>0</v>
      </c>
      <c r="AJ290" s="4">
        <f>IF(AI290&lt;&gt;0,COUNTIF(Capacitors!A:A,L290),0)</f>
        <v>0</v>
      </c>
      <c r="AK290" s="4">
        <v>0</v>
      </c>
      <c r="AL290" s="4" t="s">
        <v>856</v>
      </c>
      <c r="AM290" s="29">
        <f>Assumptions!H$11+Assumptions!H$12+Assumptions!H$13</f>
        <v>228000</v>
      </c>
      <c r="AN290" s="29">
        <f>IFERROR(IF(C290="RelayElectromechanical",Assumptions!H$10,0),Assumptions!H$10)+IFERROR(IF(M290="RelayElectromechanical",Assumptions!H$10,0),Assumptions!H$10)</f>
        <v>0</v>
      </c>
      <c r="AO290" s="30">
        <f>J290*Assumptions!$H$5</f>
        <v>304000</v>
      </c>
      <c r="AP290" s="30">
        <f>(AI290*5280*Assumptions!$H$6)+(AK290*5280*Assumptions!$H$7)+(AJ290*Assumptions!H$22)</f>
        <v>0</v>
      </c>
      <c r="AQ290" s="29">
        <f t="shared" si="18"/>
        <v>0</v>
      </c>
      <c r="AR290" s="29">
        <f>IF(AL290="Group 4: Requires multiple FLISR ties", Assumptions!$H$9,0)</f>
        <v>0</v>
      </c>
      <c r="AS290" s="36"/>
      <c r="AT290" s="36"/>
      <c r="AU290" s="30">
        <f t="shared" si="19"/>
        <v>532000</v>
      </c>
      <c r="AV290" s="31"/>
      <c r="AW290" s="32"/>
    </row>
    <row r="291" spans="1:49" x14ac:dyDescent="0.25">
      <c r="A291" s="4" t="s">
        <v>47</v>
      </c>
      <c r="B291" s="4">
        <v>14101</v>
      </c>
      <c r="C291" s="4" t="s">
        <v>857</v>
      </c>
      <c r="D291" s="4" t="s">
        <v>754</v>
      </c>
      <c r="E291" s="4">
        <v>1547</v>
      </c>
      <c r="F291" s="4">
        <v>438</v>
      </c>
      <c r="G291" s="4">
        <f t="shared" si="16"/>
        <v>1109</v>
      </c>
      <c r="H291" s="4">
        <v>5.7004000000000001</v>
      </c>
      <c r="I291" s="4">
        <f>3</f>
        <v>3</v>
      </c>
      <c r="J291" s="4">
        <f>CEILING(G291/Assumptions!$H$4,1)</f>
        <v>4</v>
      </c>
      <c r="K291" s="4" t="s">
        <v>47</v>
      </c>
      <c r="L291" s="4">
        <v>14099</v>
      </c>
      <c r="M291" s="4" t="s">
        <v>857</v>
      </c>
      <c r="N291" s="4">
        <v>93438050</v>
      </c>
      <c r="O291" s="4">
        <v>70</v>
      </c>
      <c r="P291" s="4" t="s">
        <v>26</v>
      </c>
      <c r="Q291" s="4">
        <v>5</v>
      </c>
      <c r="R291" s="4" t="s">
        <v>791</v>
      </c>
      <c r="S291" s="4" t="str">
        <f>IF(AL291="Group 3: Requires transformer upgrade",CONCATENATE(K291, " transformer upgrade"), IF(AND(AL291="Group 4: Requires multiple FLISR ties",U291&lt;=Assumptions!H$39),CONCATENATE(K291, " transformer upgrade"), "No transformer upgrade"))</f>
        <v>Cross Creek W transformer upgrade</v>
      </c>
      <c r="T291" s="4">
        <v>28</v>
      </c>
      <c r="U291" s="4">
        <v>4.3344355599280107</v>
      </c>
      <c r="V291" s="4">
        <v>0</v>
      </c>
      <c r="W291" s="4">
        <v>0</v>
      </c>
      <c r="X291" s="28">
        <v>0.89165046166666662</v>
      </c>
      <c r="Y291" s="4" t="s">
        <v>137</v>
      </c>
      <c r="Z291" s="4">
        <v>481.49124929999999</v>
      </c>
      <c r="AA291" s="28">
        <v>0.89165046183611107</v>
      </c>
      <c r="AB291" s="4" t="s">
        <v>137</v>
      </c>
      <c r="AC291" s="4">
        <f t="shared" si="17"/>
        <v>11.008368456965817</v>
      </c>
      <c r="AD291" s="4">
        <v>481.49124939149999</v>
      </c>
      <c r="AE291" s="4">
        <v>540</v>
      </c>
      <c r="AF291" s="4">
        <v>0.89165046183611107</v>
      </c>
      <c r="AG291" s="4">
        <v>0</v>
      </c>
      <c r="AH291" s="4" t="s">
        <v>138</v>
      </c>
      <c r="AI291" s="4">
        <v>0</v>
      </c>
      <c r="AJ291" s="4">
        <f>IF(AI291&lt;&gt;0,COUNTIF(Capacitors!A:A,L291),0)</f>
        <v>0</v>
      </c>
      <c r="AK291" s="4">
        <v>0</v>
      </c>
      <c r="AL291" s="4" t="s">
        <v>145</v>
      </c>
      <c r="AM291" s="29">
        <f>Assumptions!H$11+Assumptions!H$12+Assumptions!H$13</f>
        <v>228000</v>
      </c>
      <c r="AN291" s="29">
        <f>IFERROR(IF(C291="RelayElectromechanical",Assumptions!H$10,0),Assumptions!H$10)+IFERROR(IF(M291="RelayElectromechanical",Assumptions!H$10,0),Assumptions!H$10)</f>
        <v>0</v>
      </c>
      <c r="AO291" s="30">
        <f>J291*Assumptions!$H$5</f>
        <v>304000</v>
      </c>
      <c r="AP291" s="30">
        <f>(AI291*5280*Assumptions!$H$6)+(AK291*5280*Assumptions!$H$7)+(AJ291*Assumptions!H$22)</f>
        <v>0</v>
      </c>
      <c r="AQ291" s="29">
        <f t="shared" si="18"/>
        <v>1750000</v>
      </c>
      <c r="AR291" s="29">
        <f>IF(AL291="Group 4: Requires multiple FLISR ties", Assumptions!$H$9,0)</f>
        <v>0</v>
      </c>
      <c r="AS291" s="36"/>
      <c r="AT291" s="36"/>
      <c r="AU291" s="30">
        <f t="shared" si="19"/>
        <v>2282000</v>
      </c>
      <c r="AV291" s="31"/>
      <c r="AW291" s="32"/>
    </row>
    <row r="292" spans="1:49" x14ac:dyDescent="0.25">
      <c r="A292" s="4" t="s">
        <v>50</v>
      </c>
      <c r="B292" s="4">
        <v>14096</v>
      </c>
      <c r="C292" s="4" t="s">
        <v>857</v>
      </c>
      <c r="D292" s="4" t="s">
        <v>753</v>
      </c>
      <c r="E292" s="4">
        <v>1333</v>
      </c>
      <c r="F292" s="4">
        <v>273</v>
      </c>
      <c r="G292" s="4">
        <f t="shared" si="16"/>
        <v>1060</v>
      </c>
      <c r="H292" s="4">
        <v>4.2677000000000005</v>
      </c>
      <c r="I292" s="4">
        <f>3</f>
        <v>3</v>
      </c>
      <c r="J292" s="4">
        <f>CEILING(G292/Assumptions!$H$4,1)</f>
        <v>4</v>
      </c>
      <c r="K292" s="4" t="s">
        <v>47</v>
      </c>
      <c r="L292" s="4">
        <v>14101</v>
      </c>
      <c r="M292" s="4" t="s">
        <v>857</v>
      </c>
      <c r="N292" s="4">
        <v>93004122</v>
      </c>
      <c r="O292" s="4">
        <v>154</v>
      </c>
      <c r="P292" s="4" t="s">
        <v>26</v>
      </c>
      <c r="Q292" s="4">
        <v>3</v>
      </c>
      <c r="R292" s="4" t="s">
        <v>29</v>
      </c>
      <c r="S292" s="4" t="str">
        <f>IF(AL292="Group 3: Requires transformer upgrade",CONCATENATE(K292, " transformer upgrade"), IF(AND(AL292="Group 4: Requires multiple FLISR ties",U292&lt;=Assumptions!H$39),CONCATENATE(K292, " transformer upgrade"), "No transformer upgrade"))</f>
        <v>No transformer upgrade</v>
      </c>
      <c r="T292" s="4">
        <v>28</v>
      </c>
      <c r="U292" s="4">
        <v>4.3344355599280107</v>
      </c>
      <c r="V292" s="4">
        <v>0</v>
      </c>
      <c r="W292" s="4">
        <v>0</v>
      </c>
      <c r="X292" s="28">
        <v>1.0030193708175843</v>
      </c>
      <c r="Y292" s="4" t="s">
        <v>140</v>
      </c>
      <c r="Z292" s="4">
        <v>564.69990577030001</v>
      </c>
      <c r="AA292" s="28">
        <v>1.0030193708174067</v>
      </c>
      <c r="AB292" s="4" t="s">
        <v>140</v>
      </c>
      <c r="AC292" s="4">
        <f t="shared" si="17"/>
        <v>12.910773847268135</v>
      </c>
      <c r="AD292" s="4">
        <v>564.69990577019996</v>
      </c>
      <c r="AE292" s="4">
        <v>563</v>
      </c>
      <c r="AF292" s="28">
        <v>1.0030193708174067</v>
      </c>
      <c r="AG292" s="4">
        <v>0</v>
      </c>
      <c r="AH292" s="4" t="s">
        <v>138</v>
      </c>
      <c r="AI292" s="4">
        <v>0</v>
      </c>
      <c r="AJ292" s="4">
        <f>IF(AI292&lt;&gt;0,COUNTIF(Capacitors!A:A,L292),0)</f>
        <v>0</v>
      </c>
      <c r="AK292" s="4">
        <v>0</v>
      </c>
      <c r="AL292" s="4" t="s">
        <v>139</v>
      </c>
      <c r="AM292" s="29">
        <f>Assumptions!H$11+Assumptions!H$12+Assumptions!H$13</f>
        <v>228000</v>
      </c>
      <c r="AN292" s="29">
        <f>IFERROR(IF(C292="RelayElectromechanical",Assumptions!H$10,0),Assumptions!H$10)+IFERROR(IF(M292="RelayElectromechanical",Assumptions!H$10,0),Assumptions!H$10)</f>
        <v>0</v>
      </c>
      <c r="AO292" s="30">
        <f>J292*Assumptions!$H$5</f>
        <v>304000</v>
      </c>
      <c r="AP292" s="30">
        <f>(AI292*5280*Assumptions!$H$6)+(AK292*5280*Assumptions!$H$7)+(AJ292*Assumptions!H$22)</f>
        <v>0</v>
      </c>
      <c r="AQ292" s="29">
        <f t="shared" si="18"/>
        <v>0</v>
      </c>
      <c r="AR292" s="29">
        <f>IF(AL292="Group 4: Requires multiple FLISR ties", Assumptions!$H$9,0)</f>
        <v>445660.98560000001</v>
      </c>
      <c r="AS292" s="36"/>
      <c r="AT292" s="36"/>
      <c r="AU292" s="30">
        <f t="shared" si="19"/>
        <v>977660.98560000001</v>
      </c>
      <c r="AV292" s="31"/>
      <c r="AW292" s="32"/>
    </row>
    <row r="293" spans="1:49" x14ac:dyDescent="0.25">
      <c r="A293" s="4" t="s">
        <v>47</v>
      </c>
      <c r="B293" s="4">
        <v>14099</v>
      </c>
      <c r="C293" s="4" t="s">
        <v>857</v>
      </c>
      <c r="D293" s="4" t="s">
        <v>752</v>
      </c>
      <c r="E293" s="4">
        <v>756</v>
      </c>
      <c r="F293" s="4">
        <v>343</v>
      </c>
      <c r="G293" s="4">
        <f t="shared" si="16"/>
        <v>413</v>
      </c>
      <c r="H293" s="4">
        <v>2.8475999999999999</v>
      </c>
      <c r="I293" s="4">
        <f>3</f>
        <v>3</v>
      </c>
      <c r="J293" s="4">
        <f>CEILING(G293/Assumptions!$H$4,1)</f>
        <v>2</v>
      </c>
      <c r="K293" s="4" t="s">
        <v>48</v>
      </c>
      <c r="L293" s="4">
        <v>14102</v>
      </c>
      <c r="M293" s="4" t="s">
        <v>857</v>
      </c>
      <c r="N293" s="4">
        <v>93018699</v>
      </c>
      <c r="O293" s="4">
        <v>293</v>
      </c>
      <c r="P293" s="4" t="s">
        <v>26</v>
      </c>
      <c r="Q293" s="4">
        <v>1</v>
      </c>
      <c r="R293" s="4" t="s">
        <v>29</v>
      </c>
      <c r="S293" s="4" t="str">
        <f>IF(AL293="Group 3: Requires transformer upgrade",CONCATENATE(K293, " transformer upgrade"), IF(AND(AL293="Group 4: Requires multiple FLISR ties",U293&lt;=Assumptions!H$39),CONCATENATE(K293, " transformer upgrade"), "No transformer upgrade"))</f>
        <v>No transformer upgrade</v>
      </c>
      <c r="T293" s="4">
        <v>28</v>
      </c>
      <c r="U293" s="4">
        <v>17.498991645903715</v>
      </c>
      <c r="V293" s="4">
        <v>0</v>
      </c>
      <c r="W293" s="4">
        <v>0</v>
      </c>
      <c r="X293" s="28">
        <v>1.0671682749712963</v>
      </c>
      <c r="Y293" s="4" t="s">
        <v>137</v>
      </c>
      <c r="Z293" s="4">
        <v>576.27086848450006</v>
      </c>
      <c r="AA293" s="28">
        <v>1.0671682748431481</v>
      </c>
      <c r="AB293" s="4" t="s">
        <v>137</v>
      </c>
      <c r="AC293" s="4">
        <f t="shared" si="17"/>
        <v>13.175321583826229</v>
      </c>
      <c r="AD293" s="4">
        <v>576.27086841530001</v>
      </c>
      <c r="AE293" s="4">
        <v>540</v>
      </c>
      <c r="AF293" s="28">
        <v>1.0671682748431481</v>
      </c>
      <c r="AG293" s="4">
        <v>0</v>
      </c>
      <c r="AH293" s="4" t="s">
        <v>138</v>
      </c>
      <c r="AI293" s="4">
        <v>0</v>
      </c>
      <c r="AJ293" s="4">
        <f>IF(AI293&lt;&gt;0,COUNTIF(Capacitors!A:A,L293),0)</f>
        <v>0</v>
      </c>
      <c r="AK293" s="4">
        <v>0</v>
      </c>
      <c r="AL293" s="4" t="s">
        <v>139</v>
      </c>
      <c r="AM293" s="29">
        <f>Assumptions!H$11+Assumptions!H$12+Assumptions!H$13</f>
        <v>228000</v>
      </c>
      <c r="AN293" s="29">
        <f>IFERROR(IF(C293="RelayElectromechanical",Assumptions!H$10,0),Assumptions!H$10)+IFERROR(IF(M293="RelayElectromechanical",Assumptions!H$10,0),Assumptions!H$10)</f>
        <v>0</v>
      </c>
      <c r="AO293" s="30">
        <f>J293*Assumptions!$H$5</f>
        <v>152000</v>
      </c>
      <c r="AP293" s="30">
        <f>(AI293*5280*Assumptions!$H$6)+(AK293*5280*Assumptions!$H$7)+(AJ293*Assumptions!H$22)</f>
        <v>0</v>
      </c>
      <c r="AQ293" s="29">
        <f t="shared" si="18"/>
        <v>0</v>
      </c>
      <c r="AR293" s="29">
        <f>IF(AL293="Group 4: Requires multiple FLISR ties", Assumptions!$H$9,0)</f>
        <v>445660.98560000001</v>
      </c>
      <c r="AS293" s="36"/>
      <c r="AT293" s="36"/>
      <c r="AU293" s="30">
        <f t="shared" si="19"/>
        <v>825660.98560000001</v>
      </c>
      <c r="AV293" s="31"/>
      <c r="AW293" s="32"/>
    </row>
    <row r="294" spans="1:49" x14ac:dyDescent="0.25">
      <c r="A294" s="4" t="s">
        <v>249</v>
      </c>
      <c r="B294" s="4">
        <v>13731</v>
      </c>
      <c r="C294" s="4" t="s">
        <v>857</v>
      </c>
      <c r="D294" s="4" t="s">
        <v>250</v>
      </c>
      <c r="E294" s="4">
        <v>898</v>
      </c>
      <c r="F294" s="4">
        <v>485</v>
      </c>
      <c r="G294" s="4">
        <f t="shared" si="16"/>
        <v>413</v>
      </c>
      <c r="H294" s="4">
        <v>1.9887000000000001</v>
      </c>
      <c r="I294" s="4">
        <f>3</f>
        <v>3</v>
      </c>
      <c r="J294" s="4">
        <f>CEILING(G294/Assumptions!$H$4,1)</f>
        <v>2</v>
      </c>
      <c r="K294" s="4" t="s">
        <v>217</v>
      </c>
      <c r="L294" s="4">
        <v>14110</v>
      </c>
      <c r="M294" s="4" t="s">
        <v>857</v>
      </c>
      <c r="N294" s="4" t="s">
        <v>251</v>
      </c>
      <c r="O294" s="4">
        <v>167</v>
      </c>
      <c r="P294" s="4" t="s">
        <v>177</v>
      </c>
      <c r="Q294" s="4">
        <v>2</v>
      </c>
      <c r="R294" s="4" t="s">
        <v>29</v>
      </c>
      <c r="S294" s="4" t="str">
        <f>IF(AL294="Group 3: Requires transformer upgrade",CONCATENATE(K294, " transformer upgrade"), IF(AND(AL294="Group 4: Requires multiple FLISR ties",U294&lt;=Assumptions!H$39),CONCATENATE(K294, " transformer upgrade"), "No transformer upgrade"))</f>
        <v>No transformer upgrade</v>
      </c>
      <c r="T294" s="4">
        <v>28</v>
      </c>
      <c r="U294" s="4">
        <v>2.9923733121913401</v>
      </c>
      <c r="V294" s="4">
        <v>0</v>
      </c>
      <c r="W294" s="4">
        <v>0</v>
      </c>
      <c r="X294" s="28">
        <v>0.7389345540083333</v>
      </c>
      <c r="Y294" s="4" t="s">
        <v>137</v>
      </c>
      <c r="Z294" s="4">
        <v>399.02465916450001</v>
      </c>
      <c r="AA294" s="28">
        <v>0.7389345540083333</v>
      </c>
      <c r="AB294" s="4" t="s">
        <v>137</v>
      </c>
      <c r="AC294" s="4">
        <f t="shared" si="17"/>
        <v>9.1229289775241416</v>
      </c>
      <c r="AD294" s="4">
        <v>399.02465916450001</v>
      </c>
      <c r="AE294" s="4">
        <v>540</v>
      </c>
      <c r="AF294" s="4">
        <v>0.7389345540083333</v>
      </c>
      <c r="AG294" s="4">
        <v>0</v>
      </c>
      <c r="AH294" s="4" t="s">
        <v>138</v>
      </c>
      <c r="AI294" s="4">
        <v>0</v>
      </c>
      <c r="AJ294" s="4">
        <f>IF(AI294&lt;&gt;0,COUNTIF(Capacitors!A:A,L294),0)</f>
        <v>0</v>
      </c>
      <c r="AK294" s="4">
        <v>0</v>
      </c>
      <c r="AL294" s="4" t="s">
        <v>856</v>
      </c>
      <c r="AM294" s="29">
        <f>Assumptions!H$11+Assumptions!H$12+Assumptions!H$13</f>
        <v>228000</v>
      </c>
      <c r="AN294" s="29">
        <f>IFERROR(IF(C294="RelayElectromechanical",Assumptions!H$10,0),Assumptions!H$10)+IFERROR(IF(M294="RelayElectromechanical",Assumptions!H$10,0),Assumptions!H$10)</f>
        <v>0</v>
      </c>
      <c r="AO294" s="30">
        <f>J294*Assumptions!$H$5</f>
        <v>152000</v>
      </c>
      <c r="AP294" s="30">
        <f>(AI294*5280*Assumptions!$H$6)+(AK294*5280*Assumptions!$H$7)+(AJ294*Assumptions!H$22)</f>
        <v>0</v>
      </c>
      <c r="AQ294" s="29">
        <f t="shared" si="18"/>
        <v>0</v>
      </c>
      <c r="AR294" s="29">
        <f>IF(AL294="Group 4: Requires multiple FLISR ties", Assumptions!$H$9,0)</f>
        <v>0</v>
      </c>
      <c r="AS294" s="36"/>
      <c r="AT294" s="36"/>
      <c r="AU294" s="30">
        <f t="shared" si="19"/>
        <v>380000</v>
      </c>
      <c r="AV294" s="31"/>
      <c r="AW294" s="32"/>
    </row>
    <row r="295" spans="1:49" x14ac:dyDescent="0.25">
      <c r="A295" s="4" t="s">
        <v>175</v>
      </c>
      <c r="B295" s="4">
        <v>13705</v>
      </c>
      <c r="C295" s="4" t="s">
        <v>857</v>
      </c>
      <c r="D295" s="4" t="s">
        <v>235</v>
      </c>
      <c r="E295" s="4">
        <v>1624</v>
      </c>
      <c r="F295" s="4">
        <v>271</v>
      </c>
      <c r="G295" s="4">
        <f t="shared" si="16"/>
        <v>1353</v>
      </c>
      <c r="H295" s="4">
        <v>5.9933000000000005</v>
      </c>
      <c r="I295" s="4">
        <f>3</f>
        <v>3</v>
      </c>
      <c r="J295" s="4">
        <f>CEILING(G295/Assumptions!$H$4,1)</f>
        <v>4</v>
      </c>
      <c r="K295" s="4" t="s">
        <v>217</v>
      </c>
      <c r="L295" s="4">
        <v>14110</v>
      </c>
      <c r="M295" s="4" t="s">
        <v>857</v>
      </c>
      <c r="N295" s="4" t="s">
        <v>236</v>
      </c>
      <c r="O295" s="4">
        <v>143</v>
      </c>
      <c r="P295" s="4" t="s">
        <v>177</v>
      </c>
      <c r="Q295" s="4">
        <v>1</v>
      </c>
      <c r="R295" s="4" t="s">
        <v>791</v>
      </c>
      <c r="S295" s="4" t="str">
        <f>IF(AL295="Group 3: Requires transformer upgrade",CONCATENATE(K295, " transformer upgrade"), IF(AND(AL295="Group 4: Requires multiple FLISR ties",U295&lt;=Assumptions!H$39),CONCATENATE(K295, " transformer upgrade"), "No transformer upgrade"))</f>
        <v>No transformer upgrade</v>
      </c>
      <c r="T295" s="4">
        <v>28</v>
      </c>
      <c r="U295" s="4">
        <v>2.9923733121913401</v>
      </c>
      <c r="V295" s="4">
        <v>0</v>
      </c>
      <c r="W295" s="4">
        <v>0</v>
      </c>
      <c r="X295" s="28">
        <v>1.7035719553290909</v>
      </c>
      <c r="Y295" s="4" t="s">
        <v>141</v>
      </c>
      <c r="Z295" s="4">
        <v>281.08937262929999</v>
      </c>
      <c r="AA295" s="28">
        <v>1.1087737166614815</v>
      </c>
      <c r="AB295" s="4" t="s">
        <v>137</v>
      </c>
      <c r="AC295" s="4">
        <f t="shared" si="17"/>
        <v>13.688984788136048</v>
      </c>
      <c r="AD295" s="4">
        <v>598.73780699719998</v>
      </c>
      <c r="AE295" s="4">
        <v>540</v>
      </c>
      <c r="AF295" s="28">
        <v>1.1087737166614815</v>
      </c>
      <c r="AG295" s="4">
        <v>0.20587121212121212</v>
      </c>
      <c r="AH295" s="4" t="s">
        <v>138</v>
      </c>
      <c r="AI295" s="4">
        <v>0</v>
      </c>
      <c r="AJ295" s="4">
        <f>IF(AI295&lt;&gt;0,COUNTIF(Capacitors!A:A,L295),0)</f>
        <v>0</v>
      </c>
      <c r="AK295" s="4">
        <v>0.20587121212121212</v>
      </c>
      <c r="AL295" s="4" t="s">
        <v>139</v>
      </c>
      <c r="AM295" s="29">
        <f>Assumptions!H$11+Assumptions!H$12+Assumptions!H$13</f>
        <v>228000</v>
      </c>
      <c r="AN295" s="29">
        <f>IFERROR(IF(C295="RelayElectromechanical",Assumptions!H$10,0),Assumptions!H$10)+IFERROR(IF(M295="RelayElectromechanical",Assumptions!H$10,0),Assumptions!H$10)</f>
        <v>0</v>
      </c>
      <c r="AO295" s="30">
        <f>J295*Assumptions!$H$5</f>
        <v>304000</v>
      </c>
      <c r="AP295" s="30">
        <f>(AI295*5280*Assumptions!$H$6)+(AK295*5280*Assumptions!$H$7)+(AJ295*Assumptions!H$22)</f>
        <v>66447.815909090903</v>
      </c>
      <c r="AQ295" s="29">
        <f t="shared" si="18"/>
        <v>0</v>
      </c>
      <c r="AR295" s="29">
        <f>IF(AL295="Group 4: Requires multiple FLISR ties", Assumptions!$H$9,0)</f>
        <v>445660.98560000001</v>
      </c>
      <c r="AS295" s="36"/>
      <c r="AT295" s="36"/>
      <c r="AU295" s="30">
        <f t="shared" si="19"/>
        <v>1044108.8015090909</v>
      </c>
      <c r="AV295" s="31"/>
      <c r="AW295" s="32"/>
    </row>
    <row r="296" spans="1:49" x14ac:dyDescent="0.25">
      <c r="A296" s="4" t="s">
        <v>200</v>
      </c>
      <c r="B296" s="4">
        <v>13883</v>
      </c>
      <c r="C296" s="4" t="s">
        <v>858</v>
      </c>
      <c r="D296" s="4" t="s">
        <v>239</v>
      </c>
      <c r="E296" s="4">
        <v>1443</v>
      </c>
      <c r="F296" s="4">
        <v>255</v>
      </c>
      <c r="G296" s="4">
        <f t="shared" si="16"/>
        <v>1188</v>
      </c>
      <c r="H296" s="4">
        <v>3.6041999999999996</v>
      </c>
      <c r="I296" s="4">
        <f>3</f>
        <v>3</v>
      </c>
      <c r="J296" s="4">
        <f>CEILING(G296/Assumptions!$H$4,1)</f>
        <v>4</v>
      </c>
      <c r="K296" s="4" t="s">
        <v>205</v>
      </c>
      <c r="L296" s="4">
        <v>14115</v>
      </c>
      <c r="M296" s="4" t="s">
        <v>857</v>
      </c>
      <c r="N296" s="4" t="s">
        <v>240</v>
      </c>
      <c r="O296" s="4">
        <v>148</v>
      </c>
      <c r="P296" s="4" t="s">
        <v>177</v>
      </c>
      <c r="Q296" s="4">
        <v>1</v>
      </c>
      <c r="R296" s="4" t="s">
        <v>29</v>
      </c>
      <c r="S296" s="4" t="str">
        <f>IF(AL296="Group 3: Requires transformer upgrade",CONCATENATE(K296, " transformer upgrade"), IF(AND(AL296="Group 4: Requires multiple FLISR ties",U296&lt;=Assumptions!H$39),CONCATENATE(K296, " transformer upgrade"), "No transformer upgrade"))</f>
        <v>No transformer upgrade</v>
      </c>
      <c r="T296" s="4">
        <v>37.299999999999997</v>
      </c>
      <c r="U296" s="4">
        <v>16.796398232193447</v>
      </c>
      <c r="V296" s="4">
        <v>0</v>
      </c>
      <c r="W296" s="4">
        <v>0</v>
      </c>
      <c r="X296" s="28">
        <v>0.78965012117833333</v>
      </c>
      <c r="Y296" s="4" t="s">
        <v>137</v>
      </c>
      <c r="Z296" s="4">
        <v>426.41106543630002</v>
      </c>
      <c r="AA296" s="28">
        <v>0.78965012125592593</v>
      </c>
      <c r="AB296" s="4" t="s">
        <v>137</v>
      </c>
      <c r="AC296" s="4">
        <f t="shared" si="17"/>
        <v>9.7490663201952454</v>
      </c>
      <c r="AD296" s="4">
        <v>426.41106547819999</v>
      </c>
      <c r="AE296" s="4">
        <v>540</v>
      </c>
      <c r="AF296" s="4">
        <v>0.78965012125592593</v>
      </c>
      <c r="AG296" s="4">
        <v>0</v>
      </c>
      <c r="AH296" s="4" t="s">
        <v>138</v>
      </c>
      <c r="AI296" s="4">
        <v>0</v>
      </c>
      <c r="AJ296" s="4">
        <f>IF(AI296&lt;&gt;0,COUNTIF(Capacitors!A:A,L296),0)</f>
        <v>0</v>
      </c>
      <c r="AK296" s="4">
        <v>0</v>
      </c>
      <c r="AL296" s="4" t="s">
        <v>856</v>
      </c>
      <c r="AM296" s="29">
        <f>Assumptions!H$11+Assumptions!H$12+Assumptions!H$13</f>
        <v>228000</v>
      </c>
      <c r="AN296" s="29">
        <f>IFERROR(IF(C296="RelayElectromechanical",Assumptions!H$10,0),Assumptions!H$10)+IFERROR(IF(M296="RelayElectromechanical",Assumptions!H$10,0),Assumptions!H$10)</f>
        <v>120000</v>
      </c>
      <c r="AO296" s="30">
        <f>J296*Assumptions!$H$5</f>
        <v>304000</v>
      </c>
      <c r="AP296" s="30">
        <f>(AI296*5280*Assumptions!$H$6)+(AK296*5280*Assumptions!$H$7)+(AJ296*Assumptions!H$22)</f>
        <v>0</v>
      </c>
      <c r="AQ296" s="29">
        <f t="shared" si="18"/>
        <v>0</v>
      </c>
      <c r="AR296" s="29">
        <f>IF(AL296="Group 4: Requires multiple FLISR ties", Assumptions!$H$9,0)</f>
        <v>0</v>
      </c>
      <c r="AS296" s="36"/>
      <c r="AT296" s="36"/>
      <c r="AU296" s="30">
        <f t="shared" si="19"/>
        <v>652000</v>
      </c>
      <c r="AV296" s="31"/>
      <c r="AW296" s="32"/>
    </row>
    <row r="297" spans="1:49" x14ac:dyDescent="0.25">
      <c r="A297" s="4" t="s">
        <v>211</v>
      </c>
      <c r="B297" s="4">
        <v>13228</v>
      </c>
      <c r="C297" s="4" t="s">
        <v>857</v>
      </c>
      <c r="D297" s="4" t="s">
        <v>269</v>
      </c>
      <c r="E297" s="4">
        <v>1185</v>
      </c>
      <c r="F297" s="4">
        <v>289</v>
      </c>
      <c r="G297" s="4">
        <f t="shared" si="16"/>
        <v>896</v>
      </c>
      <c r="H297" s="4">
        <v>4.2430000000000003</v>
      </c>
      <c r="I297" s="4">
        <f>3</f>
        <v>3</v>
      </c>
      <c r="J297" s="4">
        <f>CEILING(G297/Assumptions!$H$4,1)</f>
        <v>3</v>
      </c>
      <c r="K297" s="4" t="s">
        <v>205</v>
      </c>
      <c r="L297" s="4">
        <v>14116</v>
      </c>
      <c r="M297" s="4" t="s">
        <v>857</v>
      </c>
      <c r="N297" s="4" t="s">
        <v>270</v>
      </c>
      <c r="O297" s="4">
        <v>218</v>
      </c>
      <c r="P297" s="4" t="s">
        <v>177</v>
      </c>
      <c r="Q297" s="4">
        <v>3</v>
      </c>
      <c r="R297" s="4" t="s">
        <v>29</v>
      </c>
      <c r="S297" s="4" t="str">
        <f>IF(AL297="Group 3: Requires transformer upgrade",CONCATENATE(K297, " transformer upgrade"), IF(AND(AL297="Group 4: Requires multiple FLISR ties",U297&lt;=Assumptions!H$39),CONCATENATE(K297, " transformer upgrade"), "No transformer upgrade"))</f>
        <v>No transformer upgrade</v>
      </c>
      <c r="T297" s="4">
        <v>37.299999999999997</v>
      </c>
      <c r="U297" s="4">
        <v>16.796398232193447</v>
      </c>
      <c r="V297" s="4">
        <v>0</v>
      </c>
      <c r="W297" s="4">
        <v>0</v>
      </c>
      <c r="X297" s="28">
        <v>0.69630988997796295</v>
      </c>
      <c r="Y297" s="4" t="s">
        <v>137</v>
      </c>
      <c r="Z297" s="4">
        <v>376.00734058810002</v>
      </c>
      <c r="AA297" s="28">
        <v>0.69631018648148146</v>
      </c>
      <c r="AB297" s="4" t="s">
        <v>137</v>
      </c>
      <c r="AC297" s="4">
        <f t="shared" si="17"/>
        <v>8.5966860571599497</v>
      </c>
      <c r="AD297" s="4">
        <v>376.00750069999998</v>
      </c>
      <c r="AE297" s="4">
        <v>540</v>
      </c>
      <c r="AF297" s="4">
        <v>0.69631018648148146</v>
      </c>
      <c r="AG297" s="4">
        <v>0</v>
      </c>
      <c r="AH297" s="4" t="s">
        <v>138</v>
      </c>
      <c r="AI297" s="4">
        <v>0</v>
      </c>
      <c r="AJ297" s="4">
        <f>IF(AI297&lt;&gt;0,COUNTIF(Capacitors!A:A,L297),0)</f>
        <v>0</v>
      </c>
      <c r="AK297" s="4">
        <v>0</v>
      </c>
      <c r="AL297" s="4" t="s">
        <v>856</v>
      </c>
      <c r="AM297" s="29">
        <f>Assumptions!H$11+Assumptions!H$12+Assumptions!H$13</f>
        <v>228000</v>
      </c>
      <c r="AN297" s="29">
        <f>IFERROR(IF(C297="RelayElectromechanical",Assumptions!H$10,0),Assumptions!H$10)+IFERROR(IF(M297="RelayElectromechanical",Assumptions!H$10,0),Assumptions!H$10)</f>
        <v>0</v>
      </c>
      <c r="AO297" s="30">
        <f>J297*Assumptions!$H$5</f>
        <v>228000</v>
      </c>
      <c r="AP297" s="30">
        <f>(AI297*5280*Assumptions!$H$6)+(AK297*5280*Assumptions!$H$7)+(AJ297*Assumptions!H$22)</f>
        <v>0</v>
      </c>
      <c r="AQ297" s="29">
        <f t="shared" si="18"/>
        <v>0</v>
      </c>
      <c r="AR297" s="29">
        <f>IF(AL297="Group 4: Requires multiple FLISR ties", Assumptions!$H$9,0)</f>
        <v>0</v>
      </c>
      <c r="AS297" s="36"/>
      <c r="AT297" s="36"/>
      <c r="AU297" s="30">
        <f t="shared" si="19"/>
        <v>456000</v>
      </c>
      <c r="AV297" s="31"/>
      <c r="AW297" s="32"/>
    </row>
    <row r="298" spans="1:49" x14ac:dyDescent="0.25">
      <c r="A298" s="4" t="s">
        <v>32</v>
      </c>
      <c r="B298" s="4">
        <v>13988</v>
      </c>
      <c r="C298" s="4" t="s">
        <v>857</v>
      </c>
      <c r="D298" s="4" t="s">
        <v>49</v>
      </c>
      <c r="E298" s="4">
        <v>1303</v>
      </c>
      <c r="F298" s="4">
        <v>390</v>
      </c>
      <c r="G298" s="4">
        <f t="shared" si="16"/>
        <v>913</v>
      </c>
      <c r="H298" s="4">
        <v>4.8064999999999998</v>
      </c>
      <c r="I298" s="4">
        <f>3</f>
        <v>3</v>
      </c>
      <c r="J298" s="4">
        <f>CEILING(G298/Assumptions!$H$4,1)</f>
        <v>3</v>
      </c>
      <c r="K298" s="4" t="s">
        <v>33</v>
      </c>
      <c r="L298" s="4">
        <v>14216</v>
      </c>
      <c r="M298" s="4" t="s">
        <v>857</v>
      </c>
      <c r="N298" s="4">
        <v>93172233</v>
      </c>
      <c r="O298" s="4">
        <v>164</v>
      </c>
      <c r="P298" s="4" t="s">
        <v>26</v>
      </c>
      <c r="Q298" s="4">
        <v>3</v>
      </c>
      <c r="R298" s="4" t="s">
        <v>29</v>
      </c>
      <c r="S298" s="4" t="str">
        <f>IF(AL298="Group 3: Requires transformer upgrade",CONCATENATE(K298, " transformer upgrade"), IF(AND(AL298="Group 4: Requires multiple FLISR ties",U298&lt;=Assumptions!H$39),CONCATENATE(K298, " transformer upgrade"), "No transformer upgrade"))</f>
        <v>No transformer upgrade</v>
      </c>
      <c r="T298" s="4">
        <v>28</v>
      </c>
      <c r="U298" s="4">
        <v>19.590962611285406</v>
      </c>
      <c r="V298" s="4">
        <v>0</v>
      </c>
      <c r="W298" s="4">
        <v>0</v>
      </c>
      <c r="X298" s="28">
        <v>1.5823149895448485</v>
      </c>
      <c r="Y298" s="4" t="s">
        <v>141</v>
      </c>
      <c r="Z298" s="4">
        <v>261.08197327490001</v>
      </c>
      <c r="AA298" s="28">
        <v>1.0324458943451154</v>
      </c>
      <c r="AB298" s="4" t="s">
        <v>140</v>
      </c>
      <c r="AC298" s="4">
        <f t="shared" si="17"/>
        <v>13.289549373874317</v>
      </c>
      <c r="AD298" s="4">
        <v>581.26703851629998</v>
      </c>
      <c r="AE298" s="4">
        <v>563</v>
      </c>
      <c r="AF298" s="28">
        <v>1.0324458943451154</v>
      </c>
      <c r="AG298" s="4">
        <v>2.8109848484848485</v>
      </c>
      <c r="AH298" s="4" t="s">
        <v>138</v>
      </c>
      <c r="AI298" s="4">
        <v>0</v>
      </c>
      <c r="AJ298" s="4">
        <f>IF(AI298&lt;&gt;0,COUNTIF(Capacitors!A:A,L298),0)</f>
        <v>0</v>
      </c>
      <c r="AK298" s="4">
        <v>2.8109848484848485</v>
      </c>
      <c r="AL298" s="4" t="s">
        <v>139</v>
      </c>
      <c r="AM298" s="29">
        <f>Assumptions!H$11+Assumptions!H$12+Assumptions!H$13</f>
        <v>228000</v>
      </c>
      <c r="AN298" s="29">
        <f>IFERROR(IF(C298="RelayElectromechanical",Assumptions!H$10,0),Assumptions!H$10)+IFERROR(IF(M298="RelayElectromechanical",Assumptions!H$10,0),Assumptions!H$10)</f>
        <v>0</v>
      </c>
      <c r="AO298" s="30">
        <f>J298*Assumptions!$H$5</f>
        <v>228000</v>
      </c>
      <c r="AP298" s="30">
        <f>(AI298*5280*Assumptions!$H$6)+(AK298*5280*Assumptions!$H$7)+(AJ298*Assumptions!H$22)</f>
        <v>907284.71363636362</v>
      </c>
      <c r="AQ298" s="29">
        <f t="shared" si="18"/>
        <v>0</v>
      </c>
      <c r="AR298" s="29">
        <f>IF(AL298="Group 4: Requires multiple FLISR ties", Assumptions!$H$9,0)</f>
        <v>445660.98560000001</v>
      </c>
      <c r="AS298" s="36"/>
      <c r="AT298" s="36"/>
      <c r="AU298" s="30">
        <f t="shared" si="19"/>
        <v>1808945.6992363636</v>
      </c>
      <c r="AV298" s="31"/>
      <c r="AW298" s="32"/>
    </row>
    <row r="299" spans="1:49" x14ac:dyDescent="0.25">
      <c r="A299" s="4" t="s">
        <v>32</v>
      </c>
      <c r="B299" s="4">
        <v>13992</v>
      </c>
      <c r="C299" s="4" t="s">
        <v>857</v>
      </c>
      <c r="D299" s="4" t="s">
        <v>751</v>
      </c>
      <c r="E299" s="4">
        <v>1021</v>
      </c>
      <c r="F299" s="4">
        <v>267</v>
      </c>
      <c r="G299" s="4">
        <f t="shared" si="16"/>
        <v>754</v>
      </c>
      <c r="H299" s="4">
        <v>4.8703000000000003</v>
      </c>
      <c r="I299" s="4">
        <f>3</f>
        <v>3</v>
      </c>
      <c r="J299" s="4">
        <f>CEILING(G299/Assumptions!$H$4,1)</f>
        <v>3</v>
      </c>
      <c r="K299" s="4" t="s">
        <v>33</v>
      </c>
      <c r="L299" s="4">
        <v>14218</v>
      </c>
      <c r="M299" s="4" t="s">
        <v>857</v>
      </c>
      <c r="N299" s="4">
        <v>92334909</v>
      </c>
      <c r="O299" s="4">
        <v>283</v>
      </c>
      <c r="P299" s="4" t="s">
        <v>26</v>
      </c>
      <c r="Q299" s="4">
        <v>1</v>
      </c>
      <c r="R299" s="4" t="s">
        <v>29</v>
      </c>
      <c r="S299" s="4" t="str">
        <f>IF(AL299="Group 3: Requires transformer upgrade",CONCATENATE(K299, " transformer upgrade"), IF(AND(AL299="Group 4: Requires multiple FLISR ties",U299&lt;=Assumptions!H$39),CONCATENATE(K299, " transformer upgrade"), "No transformer upgrade"))</f>
        <v>No transformer upgrade</v>
      </c>
      <c r="T299" s="4">
        <v>28</v>
      </c>
      <c r="U299" s="4">
        <v>19.590962611285406</v>
      </c>
      <c r="V299" s="4">
        <v>0</v>
      </c>
      <c r="W299" s="4">
        <v>0</v>
      </c>
      <c r="X299" s="28">
        <v>1.1408860516738888</v>
      </c>
      <c r="Y299" s="4" t="s">
        <v>137</v>
      </c>
      <c r="Z299" s="4">
        <v>616.07846790389999</v>
      </c>
      <c r="AA299" s="28">
        <v>1.1408860513035184</v>
      </c>
      <c r="AB299" s="4" t="s">
        <v>137</v>
      </c>
      <c r="AC299" s="4">
        <f t="shared" si="17"/>
        <v>14.085445539162839</v>
      </c>
      <c r="AD299" s="4">
        <v>616.07846770389995</v>
      </c>
      <c r="AE299" s="4">
        <v>540</v>
      </c>
      <c r="AF299" s="28">
        <v>1.1408860513035184</v>
      </c>
      <c r="AG299" s="4">
        <v>0</v>
      </c>
      <c r="AH299" s="4" t="s">
        <v>138</v>
      </c>
      <c r="AI299" s="4">
        <v>0</v>
      </c>
      <c r="AJ299" s="4">
        <f>IF(AI299&lt;&gt;0,COUNTIF(Capacitors!A:A,L299),0)</f>
        <v>0</v>
      </c>
      <c r="AK299" s="4">
        <v>0</v>
      </c>
      <c r="AL299" s="4" t="s">
        <v>139</v>
      </c>
      <c r="AM299" s="29">
        <f>Assumptions!H$11+Assumptions!H$12+Assumptions!H$13</f>
        <v>228000</v>
      </c>
      <c r="AN299" s="29">
        <f>IFERROR(IF(C299="RelayElectromechanical",Assumptions!H$10,0),Assumptions!H$10)+IFERROR(IF(M299="RelayElectromechanical",Assumptions!H$10,0),Assumptions!H$10)</f>
        <v>0</v>
      </c>
      <c r="AO299" s="30">
        <f>J299*Assumptions!$H$5</f>
        <v>228000</v>
      </c>
      <c r="AP299" s="30">
        <f>(AI299*5280*Assumptions!$H$6)+(AK299*5280*Assumptions!$H$7)+(AJ299*Assumptions!H$22)</f>
        <v>0</v>
      </c>
      <c r="AQ299" s="29">
        <f t="shared" si="18"/>
        <v>0</v>
      </c>
      <c r="AR299" s="29">
        <f>IF(AL299="Group 4: Requires multiple FLISR ties", Assumptions!$H$9,0)</f>
        <v>445660.98560000001</v>
      </c>
      <c r="AS299" s="36"/>
      <c r="AT299" s="36"/>
      <c r="AU299" s="30">
        <f t="shared" si="19"/>
        <v>901660.98560000001</v>
      </c>
      <c r="AV299" s="31"/>
      <c r="AW299" s="32"/>
    </row>
    <row r="300" spans="1:49" x14ac:dyDescent="0.25">
      <c r="A300" s="4" t="s">
        <v>231</v>
      </c>
      <c r="B300" s="4">
        <v>13133</v>
      </c>
      <c r="C300" s="4" t="s">
        <v>857</v>
      </c>
      <c r="D300" s="4" t="s">
        <v>233</v>
      </c>
      <c r="E300" s="4">
        <v>1703</v>
      </c>
      <c r="F300" s="4">
        <v>314</v>
      </c>
      <c r="G300" s="4">
        <f t="shared" si="16"/>
        <v>1389</v>
      </c>
      <c r="H300" s="4">
        <v>6.0881000000000007</v>
      </c>
      <c r="I300" s="4">
        <f>3</f>
        <v>3</v>
      </c>
      <c r="J300" s="4">
        <f>CEILING(G300/Assumptions!$H$4,1)</f>
        <v>4</v>
      </c>
      <c r="K300" s="4" t="s">
        <v>193</v>
      </c>
      <c r="L300" s="4">
        <v>14355</v>
      </c>
      <c r="M300" s="4" t="s">
        <v>857</v>
      </c>
      <c r="N300" s="4" t="s">
        <v>234</v>
      </c>
      <c r="O300" s="4">
        <v>141</v>
      </c>
      <c r="P300" s="4" t="s">
        <v>177</v>
      </c>
      <c r="Q300" s="4">
        <v>1</v>
      </c>
      <c r="R300" s="4" t="s">
        <v>791</v>
      </c>
      <c r="S300" s="4" t="str">
        <f>IF(AL300="Group 3: Requires transformer upgrade",CONCATENATE(K300, " transformer upgrade"), IF(AND(AL300="Group 4: Requires multiple FLISR ties",U300&lt;=Assumptions!H$39),CONCATENATE(K300, " transformer upgrade"), "No transformer upgrade"))</f>
        <v>No transformer upgrade</v>
      </c>
      <c r="T300" s="4">
        <v>28</v>
      </c>
      <c r="U300" s="4">
        <v>3.666833896658666</v>
      </c>
      <c r="V300" s="4">
        <v>0</v>
      </c>
      <c r="W300" s="4">
        <v>0</v>
      </c>
      <c r="X300" s="28">
        <v>1.116771078407037</v>
      </c>
      <c r="Y300" s="4" t="s">
        <v>137</v>
      </c>
      <c r="Z300" s="4">
        <v>603.05638233980005</v>
      </c>
      <c r="AA300" s="28">
        <v>1.1166071382203704</v>
      </c>
      <c r="AB300" s="4" t="s">
        <v>137</v>
      </c>
      <c r="AC300" s="4">
        <f t="shared" si="17"/>
        <v>13.785696666265306</v>
      </c>
      <c r="AD300" s="4">
        <v>602.96785463900005</v>
      </c>
      <c r="AE300" s="4">
        <v>540</v>
      </c>
      <c r="AF300" s="28">
        <v>1.1166071382203704</v>
      </c>
      <c r="AG300" s="4">
        <v>0.10984848484848485</v>
      </c>
      <c r="AH300" s="4" t="s">
        <v>138</v>
      </c>
      <c r="AI300" s="4">
        <v>0.10984848484848485</v>
      </c>
      <c r="AJ300" s="4">
        <f>IF(AI300&lt;&gt;0,COUNTIF(Capacitors!A:A,L300),0)</f>
        <v>0</v>
      </c>
      <c r="AK300" s="4">
        <v>0</v>
      </c>
      <c r="AL300" s="4" t="s">
        <v>139</v>
      </c>
      <c r="AM300" s="29">
        <f>Assumptions!H$11+Assumptions!H$12+Assumptions!H$13</f>
        <v>228000</v>
      </c>
      <c r="AN300" s="29">
        <f>IFERROR(IF(C300="RelayElectromechanical",Assumptions!H$10,0),Assumptions!H$10)+IFERROR(IF(M300="RelayElectromechanical",Assumptions!H$10,0),Assumptions!H$10)</f>
        <v>0</v>
      </c>
      <c r="AO300" s="30">
        <f>J300*Assumptions!$H$5</f>
        <v>304000</v>
      </c>
      <c r="AP300" s="30">
        <f>(AI300*5280*Assumptions!$H$6)+(AK300*5280*Assumptions!$H$7)+(AJ300*Assumptions!H$22)</f>
        <v>31248.659999999996</v>
      </c>
      <c r="AQ300" s="29">
        <f t="shared" si="18"/>
        <v>0</v>
      </c>
      <c r="AR300" s="29">
        <f>IF(AL300="Group 4: Requires multiple FLISR ties", Assumptions!$H$9,0)</f>
        <v>445660.98560000001</v>
      </c>
      <c r="AS300" s="36"/>
      <c r="AT300" s="36"/>
      <c r="AU300" s="30">
        <f t="shared" si="19"/>
        <v>1008909.6456</v>
      </c>
      <c r="AV300" s="31"/>
      <c r="AW300" s="32"/>
    </row>
    <row r="301" spans="1:49" x14ac:dyDescent="0.25">
      <c r="A301" s="4" t="s">
        <v>224</v>
      </c>
      <c r="B301" s="4">
        <v>13956</v>
      </c>
      <c r="C301" s="4" t="s">
        <v>857</v>
      </c>
      <c r="D301" s="4" t="s">
        <v>263</v>
      </c>
      <c r="E301" s="4">
        <v>772</v>
      </c>
      <c r="F301" s="4">
        <v>336</v>
      </c>
      <c r="G301" s="4">
        <f t="shared" si="16"/>
        <v>436</v>
      </c>
      <c r="H301" s="4">
        <v>2.5421999999999998</v>
      </c>
      <c r="I301" s="4">
        <f>3</f>
        <v>3</v>
      </c>
      <c r="J301" s="4">
        <f>CEILING(G301/Assumptions!$H$4,1)</f>
        <v>2</v>
      </c>
      <c r="K301" s="4" t="s">
        <v>193</v>
      </c>
      <c r="L301" s="4">
        <v>14356</v>
      </c>
      <c r="M301" s="4" t="s">
        <v>857</v>
      </c>
      <c r="N301" s="4" t="s">
        <v>264</v>
      </c>
      <c r="O301" s="4">
        <v>209</v>
      </c>
      <c r="P301" s="4" t="s">
        <v>177</v>
      </c>
      <c r="Q301" s="4">
        <v>2</v>
      </c>
      <c r="R301" s="4" t="s">
        <v>29</v>
      </c>
      <c r="S301" s="4" t="str">
        <f>IF(AL301="Group 3: Requires transformer upgrade",CONCATENATE(K301, " transformer upgrade"), IF(AND(AL301="Group 4: Requires multiple FLISR ties",U301&lt;=Assumptions!H$39),CONCATENATE(K301, " transformer upgrade"), "No transformer upgrade"))</f>
        <v>No transformer upgrade</v>
      </c>
      <c r="T301" s="4">
        <v>28</v>
      </c>
      <c r="U301" s="4">
        <v>3.666833896658666</v>
      </c>
      <c r="V301" s="4">
        <v>0</v>
      </c>
      <c r="W301" s="4">
        <v>0</v>
      </c>
      <c r="X301" s="28">
        <v>0.91091753875222226</v>
      </c>
      <c r="Y301" s="4" t="s">
        <v>137</v>
      </c>
      <c r="Z301" s="4">
        <v>491.89547092620001</v>
      </c>
      <c r="AA301" s="28">
        <v>0.91091753875222226</v>
      </c>
      <c r="AB301" s="4" t="s">
        <v>137</v>
      </c>
      <c r="AC301" s="4">
        <f t="shared" si="17"/>
        <v>11.246240909075013</v>
      </c>
      <c r="AD301" s="4">
        <v>491.89547092620001</v>
      </c>
      <c r="AE301" s="4">
        <v>540</v>
      </c>
      <c r="AF301" s="28">
        <v>0.91091753875222226</v>
      </c>
      <c r="AG301" s="4">
        <v>0</v>
      </c>
      <c r="AH301" s="4" t="s">
        <v>138</v>
      </c>
      <c r="AI301" s="4">
        <v>0</v>
      </c>
      <c r="AJ301" s="4">
        <f>IF(AI301&lt;&gt;0,COUNTIF(Capacitors!A:A,L301),0)</f>
        <v>0</v>
      </c>
      <c r="AK301" s="4">
        <v>0</v>
      </c>
      <c r="AL301" s="4" t="s">
        <v>139</v>
      </c>
      <c r="AM301" s="29">
        <f>Assumptions!H$11+Assumptions!H$12+Assumptions!H$13</f>
        <v>228000</v>
      </c>
      <c r="AN301" s="29">
        <f>IFERROR(IF(C301="RelayElectromechanical",Assumptions!H$10,0),Assumptions!H$10)+IFERROR(IF(M301="RelayElectromechanical",Assumptions!H$10,0),Assumptions!H$10)</f>
        <v>0</v>
      </c>
      <c r="AO301" s="30">
        <f>J301*Assumptions!$H$5</f>
        <v>152000</v>
      </c>
      <c r="AP301" s="30">
        <f>(AI301*5280*Assumptions!$H$6)+(AK301*5280*Assumptions!$H$7)+(AJ301*Assumptions!H$22)</f>
        <v>0</v>
      </c>
      <c r="AQ301" s="29">
        <f t="shared" si="18"/>
        <v>0</v>
      </c>
      <c r="AR301" s="29">
        <f>IF(AL301="Group 4: Requires multiple FLISR ties", Assumptions!$H$9,0)</f>
        <v>445660.98560000001</v>
      </c>
      <c r="AS301" s="36"/>
      <c r="AT301" s="36"/>
      <c r="AU301" s="30">
        <f t="shared" si="19"/>
        <v>825660.98560000001</v>
      </c>
      <c r="AV301" s="31"/>
      <c r="AW301" s="32"/>
    </row>
  </sheetData>
  <autoFilter ref="A1:AW301" xr:uid="{DD286B67-1277-4AC2-B778-A2CC1FF54F59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268E-1E52-4DE3-B2BB-C334411F9C6A}">
  <dimension ref="A1:I5"/>
  <sheetViews>
    <sheetView topLeftCell="A4" zoomScaleNormal="100" workbookViewId="0">
      <selection activeCell="AC22" sqref="AC22"/>
    </sheetView>
  </sheetViews>
  <sheetFormatPr defaultRowHeight="15" x14ac:dyDescent="0.25"/>
  <cols>
    <col min="1" max="1" width="36.28515625" bestFit="1" customWidth="1"/>
    <col min="2" max="2" width="36.28515625" customWidth="1"/>
  </cols>
  <sheetData>
    <row r="1" spans="1:9" x14ac:dyDescent="0.25">
      <c r="B1" t="s">
        <v>775</v>
      </c>
      <c r="C1" t="s">
        <v>26</v>
      </c>
      <c r="D1" t="s">
        <v>156</v>
      </c>
      <c r="E1" t="s">
        <v>177</v>
      </c>
      <c r="F1" t="s">
        <v>312</v>
      </c>
      <c r="G1" t="s">
        <v>357</v>
      </c>
      <c r="H1" t="s">
        <v>421</v>
      </c>
      <c r="I1" t="s">
        <v>496</v>
      </c>
    </row>
    <row r="2" spans="1:9" x14ac:dyDescent="0.25">
      <c r="A2" t="s">
        <v>856</v>
      </c>
      <c r="B2">
        <f>SUM(C2:I2)</f>
        <v>101</v>
      </c>
      <c r="C2">
        <f>COUNTIFS(Main!$AL:$AL,$A2,Main!$P:$P,C$1)</f>
        <v>22</v>
      </c>
      <c r="D2">
        <f>COUNTIFS(Main!$AL:$AL,$A2,Main!$P:$P,D$1)</f>
        <v>6</v>
      </c>
      <c r="E2">
        <f>COUNTIFS(Main!$AL:$AL,$A2,Main!$P:$P,E$1)</f>
        <v>12</v>
      </c>
      <c r="F2">
        <f>COUNTIFS(Main!$AL:$AL,$A2,Main!$P:$P,F$1)</f>
        <v>5</v>
      </c>
      <c r="G2">
        <f>COUNTIFS(Main!$AL:$AL,$A2,Main!$P:$P,G$1)</f>
        <v>9</v>
      </c>
      <c r="H2">
        <f>COUNTIFS(Main!$AL:$AL,$A2,Main!$P:$P,H$1)</f>
        <v>10</v>
      </c>
      <c r="I2">
        <f>COUNTIFS(Main!$AL:$AL,$A2,Main!$P:$P,I$1)</f>
        <v>37</v>
      </c>
    </row>
    <row r="3" spans="1:9" x14ac:dyDescent="0.25">
      <c r="A3" t="s">
        <v>149</v>
      </c>
      <c r="B3">
        <f t="shared" ref="B3:B5" si="0">SUM(C3:I3)</f>
        <v>39</v>
      </c>
      <c r="C3">
        <f>COUNTIFS(Main!$AL:$AL,$A3,Main!$P:$P,C$1)</f>
        <v>9</v>
      </c>
      <c r="D3">
        <f>COUNTIFS(Main!$AL:$AL,$A3,Main!$P:$P,D$1)</f>
        <v>2</v>
      </c>
      <c r="E3">
        <f>COUNTIFS(Main!$AL:$AL,$A3,Main!$P:$P,E$1)</f>
        <v>3</v>
      </c>
      <c r="F3">
        <f>COUNTIFS(Main!$AL:$AL,$A3,Main!$P:$P,F$1)</f>
        <v>0</v>
      </c>
      <c r="G3">
        <f>COUNTIFS(Main!$AL:$AL,$A3,Main!$P:$P,G$1)</f>
        <v>2</v>
      </c>
      <c r="H3">
        <f>COUNTIFS(Main!$AL:$AL,$A3,Main!$P:$P,H$1)</f>
        <v>3</v>
      </c>
      <c r="I3">
        <f>COUNTIFS(Main!$AL:$AL,$A3,Main!$P:$P,I$1)</f>
        <v>20</v>
      </c>
    </row>
    <row r="4" spans="1:9" x14ac:dyDescent="0.25">
      <c r="A4" t="s">
        <v>145</v>
      </c>
      <c r="B4">
        <f t="shared" si="0"/>
        <v>26</v>
      </c>
      <c r="C4">
        <f>COUNTIFS(Main!$AL:$AL,$A4,Main!$P:$P,C$1)</f>
        <v>9</v>
      </c>
      <c r="D4">
        <f>COUNTIFS(Main!$AL:$AL,$A4,Main!$P:$P,D$1)</f>
        <v>0</v>
      </c>
      <c r="E4">
        <f>COUNTIFS(Main!$AL:$AL,$A4,Main!$P:$P,E$1)</f>
        <v>8</v>
      </c>
      <c r="F4">
        <f>COUNTIFS(Main!$AL:$AL,$A4,Main!$P:$P,F$1)</f>
        <v>1</v>
      </c>
      <c r="G4">
        <f>COUNTIFS(Main!$AL:$AL,$A4,Main!$P:$P,G$1)</f>
        <v>0</v>
      </c>
      <c r="H4">
        <f>COUNTIFS(Main!$AL:$AL,$A4,Main!$P:$P,H$1)</f>
        <v>0</v>
      </c>
      <c r="I4">
        <f>COUNTIFS(Main!$AL:$AL,$A4,Main!$P:$P,I$1)</f>
        <v>8</v>
      </c>
    </row>
    <row r="5" spans="1:9" x14ac:dyDescent="0.25">
      <c r="A5" t="s">
        <v>139</v>
      </c>
      <c r="B5">
        <f t="shared" si="0"/>
        <v>134</v>
      </c>
      <c r="C5">
        <f>COUNTIFS(Main!$AL:$AL,$A5,Main!$P:$P,C$1)</f>
        <v>28</v>
      </c>
      <c r="D5">
        <f>COUNTIFS(Main!$AL:$AL,$A5,Main!$P:$P,D$1)</f>
        <v>0</v>
      </c>
      <c r="E5">
        <f>COUNTIFS(Main!$AL:$AL,$A5,Main!$P:$P,E$1)</f>
        <v>33</v>
      </c>
      <c r="F5">
        <f>COUNTIFS(Main!$AL:$AL,$A5,Main!$P:$P,F$1)</f>
        <v>10</v>
      </c>
      <c r="G5">
        <f>COUNTIFS(Main!$AL:$AL,$A5,Main!$P:$P,G$1)</f>
        <v>13</v>
      </c>
      <c r="H5">
        <f>COUNTIFS(Main!$AL:$AL,$A5,Main!$P:$P,H$1)</f>
        <v>15</v>
      </c>
      <c r="I5">
        <f>COUNTIFS(Main!$AL:$AL,$A5,Main!$P:$P,I$1)</f>
        <v>35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D226-1C7A-4D6C-93C1-199F157FE8C3}">
  <dimension ref="A2:LA302"/>
  <sheetViews>
    <sheetView topLeftCell="A4" zoomScaleNormal="100" workbookViewId="0">
      <selection activeCell="T48" sqref="T48"/>
    </sheetView>
  </sheetViews>
  <sheetFormatPr defaultRowHeight="15" x14ac:dyDescent="0.25"/>
  <cols>
    <col min="1" max="1" width="7.140625" bestFit="1" customWidth="1"/>
    <col min="2" max="2" width="19.28515625" bestFit="1" customWidth="1"/>
    <col min="3" max="3" width="14.28515625" bestFit="1" customWidth="1"/>
    <col min="4" max="4" width="12.5703125" bestFit="1" customWidth="1"/>
    <col min="5" max="7" width="14.28515625" bestFit="1" customWidth="1"/>
    <col min="8" max="8" width="12.5703125" bestFit="1" customWidth="1"/>
    <col min="9" max="9" width="14.28515625" bestFit="1" customWidth="1"/>
    <col min="14" max="313" width="11.7109375" customWidth="1"/>
  </cols>
  <sheetData>
    <row r="2" spans="1:313" x14ac:dyDescent="0.25">
      <c r="A2" s="1" t="s">
        <v>7</v>
      </c>
      <c r="B2" t="s">
        <v>773</v>
      </c>
      <c r="C2" t="s">
        <v>26</v>
      </c>
      <c r="D2" t="s">
        <v>156</v>
      </c>
      <c r="E2" t="s">
        <v>177</v>
      </c>
      <c r="F2" t="s">
        <v>312</v>
      </c>
      <c r="G2" t="s">
        <v>357</v>
      </c>
      <c r="H2" t="s">
        <v>421</v>
      </c>
      <c r="I2" t="s">
        <v>496</v>
      </c>
      <c r="M2" t="s">
        <v>26</v>
      </c>
      <c r="N2" s="13" t="str">
        <f>IF($A3=C$2,$B3,"")</f>
        <v/>
      </c>
      <c r="O2" s="13" t="str">
        <f>IF($A4=C$2,$B4,"")</f>
        <v/>
      </c>
      <c r="P2" s="13" t="str">
        <f>IF($A5=C$2,$B5,"")</f>
        <v/>
      </c>
      <c r="Q2" s="13" t="str">
        <f>IF($A6=C$2,$B6,"")</f>
        <v/>
      </c>
      <c r="R2" s="13" t="str">
        <f>IF($A7=C$2,$B7,"")</f>
        <v/>
      </c>
      <c r="S2" s="13" t="str">
        <f>IF($A8=C$2,$B8,"")</f>
        <v/>
      </c>
      <c r="T2" s="13" t="str">
        <f>IF($A9=C$2,$B9,"")</f>
        <v/>
      </c>
      <c r="U2" s="13" t="str">
        <f>IF($A10=C$2,$B10,"")</f>
        <v/>
      </c>
      <c r="V2" s="13" t="str">
        <f>IF($A11=C$2,$B11,"")</f>
        <v/>
      </c>
      <c r="W2" s="13" t="str">
        <f>IF($A12=C$2,$B12,"")</f>
        <v/>
      </c>
      <c r="X2" s="13" t="str">
        <f>IF($A13=C$2,$B13,"")</f>
        <v/>
      </c>
      <c r="Y2" s="13">
        <f>IF($A14=C$2,$B14,"")</f>
        <v>380000</v>
      </c>
      <c r="Z2" s="13">
        <f>IF($A15=C$2,$B15,"")</f>
        <v>380000</v>
      </c>
      <c r="AA2" s="13">
        <f>IF($A16=C$2,$B16,"")</f>
        <v>380000</v>
      </c>
      <c r="AB2" s="13">
        <f>IF($A17=C$2,$B17,"")</f>
        <v>380000</v>
      </c>
      <c r="AC2" s="13" t="str">
        <f>IF($A18=C$2,$B18,"")</f>
        <v/>
      </c>
      <c r="AD2" s="13" t="str">
        <f>IF($A19=C$2,$B19,"")</f>
        <v/>
      </c>
      <c r="AE2" s="13" t="str">
        <f>IF($A20=C$2,$B20,"")</f>
        <v/>
      </c>
      <c r="AF2" s="13" t="str">
        <f>IF($A21=C$2,$B21,"")</f>
        <v/>
      </c>
      <c r="AG2" s="13" t="str">
        <f>IF($A22=C$2,$B22,"")</f>
        <v/>
      </c>
      <c r="AH2" s="13" t="str">
        <f>IF($A23=C$2,$B23,"")</f>
        <v/>
      </c>
      <c r="AI2" s="13" t="str">
        <f>IF($A24=C$2,$B24,"")</f>
        <v/>
      </c>
      <c r="AJ2" s="13" t="str">
        <f>IF($A25=C$2,$B25,"")</f>
        <v/>
      </c>
      <c r="AK2" s="13" t="str">
        <f>IF($A26=C$2,$B26,"")</f>
        <v/>
      </c>
      <c r="AL2" s="13" t="str">
        <f>IF($A27=C$2,$B27,"")</f>
        <v/>
      </c>
      <c r="AM2" s="13" t="str">
        <f>IF($A28=C$2,$B28,"")</f>
        <v/>
      </c>
      <c r="AN2" s="13" t="str">
        <f>IF($A29=C$2,$B29,"")</f>
        <v/>
      </c>
      <c r="AO2" s="13" t="str">
        <f>IF($A30=C$2,$B30,"")</f>
        <v/>
      </c>
      <c r="AP2" s="13" t="str">
        <f>IF($A31=C$2,$B31,"")</f>
        <v/>
      </c>
      <c r="AQ2" s="13" t="str">
        <f>IF($A32=C$2,$B32,"")</f>
        <v/>
      </c>
      <c r="AR2" s="13" t="str">
        <f>IF($A33=C$2,$B33,"")</f>
        <v/>
      </c>
      <c r="AS2" s="13" t="str">
        <f>IF($A34=C$2,$B34,"")</f>
        <v/>
      </c>
      <c r="AT2" s="13" t="str">
        <f>IF($A35=C$2,$B35,"")</f>
        <v/>
      </c>
      <c r="AU2" s="13">
        <f>IF($A36=C$2,$B36,"")</f>
        <v>399255.80681818182</v>
      </c>
      <c r="AV2" s="13">
        <f>IF($A37=C$2,$B37,"")</f>
        <v>424000</v>
      </c>
      <c r="AW2" s="13" t="str">
        <f>IF($A38=C$2,$B38,"")</f>
        <v/>
      </c>
      <c r="AX2" s="13" t="str">
        <f>IF($A39=C$2,$B39,"")</f>
        <v/>
      </c>
      <c r="AY2" s="13">
        <f>IF($A40=C$2,$B40,"")</f>
        <v>456000</v>
      </c>
      <c r="AZ2" s="13">
        <f>IF($A41=C$2,$B41,"")</f>
        <v>456000</v>
      </c>
      <c r="BA2" s="13">
        <f>IF($A42=C$2,$B42,"")</f>
        <v>456000</v>
      </c>
      <c r="BB2" s="13">
        <f>IF($A43=C$2,$B43,"")</f>
        <v>456000</v>
      </c>
      <c r="BC2" s="13" t="str">
        <f>IF($A44=C$2,$B44,"")</f>
        <v/>
      </c>
      <c r="BD2" s="13" t="str">
        <f>IF($A45=C$2,$B45,"")</f>
        <v/>
      </c>
      <c r="BE2" s="13" t="str">
        <f>IF($A46=C$2,$B46,"")</f>
        <v/>
      </c>
      <c r="BF2" s="13" t="str">
        <f>IF($A47=C$2,$B47,"")</f>
        <v/>
      </c>
      <c r="BG2" s="13" t="str">
        <f>IF($A48=C$2,$B48,"")</f>
        <v/>
      </c>
      <c r="BH2" s="13" t="str">
        <f>IF($A49=C$2,$B49,"")</f>
        <v/>
      </c>
      <c r="BI2" s="13" t="str">
        <f>IF($A50=C$2,$B50,"")</f>
        <v/>
      </c>
      <c r="BJ2" s="13" t="str">
        <f>IF($A51=C$2,$B51,"")</f>
        <v/>
      </c>
      <c r="BK2" s="13" t="str">
        <f>IF($A52=C$2,$B52,"")</f>
        <v/>
      </c>
      <c r="BL2" s="13" t="str">
        <f>IF($A53=C$2,$B53,"")</f>
        <v/>
      </c>
      <c r="BM2" s="13" t="str">
        <f>IF($A54=C$2,$B54,"")</f>
        <v/>
      </c>
      <c r="BN2" s="13">
        <f>IF($A55=C$2,$B55,"")</f>
        <v>500000</v>
      </c>
      <c r="BO2" s="13">
        <f>IF($A56=C$2,$B56,"")</f>
        <v>500000</v>
      </c>
      <c r="BP2" s="13">
        <f>IF($A57=C$2,$B57,"")</f>
        <v>500000</v>
      </c>
      <c r="BQ2" s="13">
        <f>IF($A58=C$2,$B58,"")</f>
        <v>500000</v>
      </c>
      <c r="BR2" s="13" t="str">
        <f>IF($A59=C$2,$B59,"")</f>
        <v/>
      </c>
      <c r="BS2" s="13" t="str">
        <f>IF($A60=C$2,$B60,"")</f>
        <v/>
      </c>
      <c r="BT2" s="13" t="str">
        <f>IF($A61=C$2,$B61,"")</f>
        <v/>
      </c>
      <c r="BU2" s="13" t="str">
        <f>IF($A62=C$2,$B62,"")</f>
        <v/>
      </c>
      <c r="BV2" s="13" t="str">
        <f>IF($A63=C$2,$B63,"")</f>
        <v/>
      </c>
      <c r="BW2" s="13" t="str">
        <f>IF($A64=C$2,$B64,"")</f>
        <v/>
      </c>
      <c r="BX2" s="13" t="str">
        <f>IF($A65=C$2,$B65,"")</f>
        <v/>
      </c>
      <c r="BY2" s="13" t="str">
        <f>IF($A66=C$2,$B66,"")</f>
        <v/>
      </c>
      <c r="BZ2" s="13" t="str">
        <f>IF($A67=C$2,$B67,"")</f>
        <v/>
      </c>
      <c r="CA2" s="13" t="str">
        <f>IF($A68=C$2,$B68,"")</f>
        <v/>
      </c>
      <c r="CB2" s="13" t="str">
        <f>IF($A69=C$2,$B69,"")</f>
        <v/>
      </c>
      <c r="CC2" s="13" t="str">
        <f>IF($A70=C$2,$B70,"")</f>
        <v/>
      </c>
      <c r="CD2" s="13" t="str">
        <f>IF($A71=C$2,$B71,"")</f>
        <v/>
      </c>
      <c r="CE2" s="13" t="str">
        <f>IF($A72=C$2,$B72,"")</f>
        <v/>
      </c>
      <c r="CF2" s="13" t="str">
        <f>IF($A73=C$2,$B73,"")</f>
        <v/>
      </c>
      <c r="CG2" s="13" t="str">
        <f>IF($A74=C$2,$B74,"")</f>
        <v/>
      </c>
      <c r="CH2" s="13" t="str">
        <f>IF($A75=C$2,$B75,"")</f>
        <v/>
      </c>
      <c r="CI2" s="13" t="str">
        <f>IF($A76=C$2,$B76,"")</f>
        <v/>
      </c>
      <c r="CJ2" s="13">
        <f>IF($A77=C$2,$B77,"")</f>
        <v>512528.26299999998</v>
      </c>
      <c r="CK2" s="13" t="str">
        <f>IF($A78=C$2,$B78,"")</f>
        <v/>
      </c>
      <c r="CL2" s="13" t="str">
        <f>IF($A79=C$2,$B79,"")</f>
        <v/>
      </c>
      <c r="CM2" s="13">
        <f>IF($A80=C$2,$B80,"")</f>
        <v>524693.17500000005</v>
      </c>
      <c r="CN2" s="13">
        <f>IF($A81=C$2,$B81,"")</f>
        <v>532000</v>
      </c>
      <c r="CO2" s="13">
        <f>IF($A82=C$2,$B82,"")</f>
        <v>532000</v>
      </c>
      <c r="CP2" s="13">
        <f>IF($A83=C$2,$B83,"")</f>
        <v>532000</v>
      </c>
      <c r="CQ2" s="13" t="str">
        <f>IF($A84=C$2,$B84,"")</f>
        <v/>
      </c>
      <c r="CR2" s="13" t="str">
        <f>IF($A85=C$2,$B85,"")</f>
        <v/>
      </c>
      <c r="CS2" s="13" t="str">
        <f>IF($A86=C$2,$B86,"")</f>
        <v/>
      </c>
      <c r="CT2" s="13" t="str">
        <f>IF($A87=C$2,$B87,"")</f>
        <v/>
      </c>
      <c r="CU2" s="13">
        <f>IF($A88=C$2,$B88,"")</f>
        <v>538970.57999999996</v>
      </c>
      <c r="CV2" s="13" t="str">
        <f>IF($A89=C$2,$B89,"")</f>
        <v/>
      </c>
      <c r="CW2" s="13" t="str">
        <f>IF($A90=C$2,$B90,"")</f>
        <v/>
      </c>
      <c r="CX2" s="13" t="str">
        <f>IF($A91=C$2,$B91,"")</f>
        <v/>
      </c>
      <c r="CY2" s="13">
        <f>IF($A92=C$2,$B92,"")</f>
        <v>566203.29772727273</v>
      </c>
      <c r="CZ2" s="13" t="str">
        <f>IF($A93=C$2,$B93,"")</f>
        <v/>
      </c>
      <c r="DA2" s="13" t="str">
        <f>IF($A94=C$2,$B94,"")</f>
        <v/>
      </c>
      <c r="DB2" s="13" t="str">
        <f>IF($A95=C$2,$B95,"")</f>
        <v/>
      </c>
      <c r="DC2" s="13" t="str">
        <f>IF($A96=C$2,$B96,"")</f>
        <v/>
      </c>
      <c r="DD2" s="13" t="str">
        <f>IF($A97=C$2,$B97,"")</f>
        <v/>
      </c>
      <c r="DE2" s="13" t="str">
        <f>IF($A98=C$2,$B98,"")</f>
        <v/>
      </c>
      <c r="DF2" s="13" t="str">
        <f>IF($A99=C$2,$B99,"")</f>
        <v/>
      </c>
      <c r="DG2" s="13" t="str">
        <f>IF($A100=C$2,$B100,"")</f>
        <v/>
      </c>
      <c r="DH2" s="13" t="str">
        <f>IF($A101=C$2,$B101,"")</f>
        <v/>
      </c>
      <c r="DI2" s="13" t="str">
        <f>IF($A102=C$2,$B102,"")</f>
        <v/>
      </c>
      <c r="DJ2" s="13" t="str">
        <f>IF($A103=C$2,$B103,"")</f>
        <v/>
      </c>
      <c r="DK2" s="13" t="str">
        <f>IF($A104=C$2,$B104,"")</f>
        <v/>
      </c>
      <c r="DL2" s="13" t="str">
        <f>IF($A105=C$2,$B105,"")</f>
        <v/>
      </c>
      <c r="DM2" s="13">
        <f>IF($A106=C$2,$B106,"")</f>
        <v>608000</v>
      </c>
      <c r="DN2" s="13" t="str">
        <f>IF($A107=C$2,$B107,"")</f>
        <v/>
      </c>
      <c r="DO2" s="13" t="str">
        <f>IF($A108=C$2,$B108,"")</f>
        <v/>
      </c>
      <c r="DP2" s="13" t="str">
        <f>IF($A109=C$2,$B109,"")</f>
        <v/>
      </c>
      <c r="DQ2" s="13" t="str">
        <f>IF($A110=C$2,$B110,"")</f>
        <v/>
      </c>
      <c r="DR2" s="13" t="str">
        <f>IF($A111=C$2,$B111,"")</f>
        <v/>
      </c>
      <c r="DS2" s="13" t="str">
        <f>IF($A112=C$2,$B112,"")</f>
        <v/>
      </c>
      <c r="DT2" s="13" t="str">
        <f>IF($A113=C$2,$B113,"")</f>
        <v/>
      </c>
      <c r="DU2" s="13">
        <f>IF($A114=C$2,$B114,"")</f>
        <v>652000</v>
      </c>
      <c r="DV2" s="13">
        <f>IF($A115=C$2,$B115,"")</f>
        <v>652000</v>
      </c>
      <c r="DW2" s="13">
        <f>IF($A116=C$2,$B116,"")</f>
        <v>652000</v>
      </c>
      <c r="DX2" s="13" t="str">
        <f>IF($A117=C$2,$B117,"")</f>
        <v/>
      </c>
      <c r="DY2" s="13" t="str">
        <f>IF($A118=C$2,$B118,"")</f>
        <v/>
      </c>
      <c r="DZ2" s="13" t="str">
        <f>IF($A119=C$2,$B119,"")</f>
        <v/>
      </c>
      <c r="EA2" s="13" t="str">
        <f>IF($A120=C$2,$B120,"")</f>
        <v/>
      </c>
      <c r="EB2" s="13" t="str">
        <f>IF($A121=C$2,$B121,"")</f>
        <v/>
      </c>
      <c r="EC2" s="13" t="str">
        <f>IF($A122=C$2,$B122,"")</f>
        <v/>
      </c>
      <c r="ED2" s="13">
        <f>IF($A123=C$2,$B123,"")</f>
        <v>696000</v>
      </c>
      <c r="EE2" s="13" t="str">
        <f>IF($A124=C$2,$B124,"")</f>
        <v/>
      </c>
      <c r="EF2" s="13" t="str">
        <f>IF($A125=C$2,$B125,"")</f>
        <v/>
      </c>
      <c r="EG2" s="13">
        <f>IF($A126=C$2,$B126,"")</f>
        <v>712809.62399999995</v>
      </c>
      <c r="EH2" s="13">
        <f>IF($A127=C$2,$B127,"")</f>
        <v>728000</v>
      </c>
      <c r="EI2" s="13" t="str">
        <f>IF($A128=C$2,$B128,"")</f>
        <v/>
      </c>
      <c r="EJ2" s="13" t="str">
        <f>IF($A129=C$2,$B129,"")</f>
        <v/>
      </c>
      <c r="EK2" s="13">
        <f>IF($A130=C$2,$B130,"")</f>
        <v>751007.91060000006</v>
      </c>
      <c r="EL2" s="13" t="str">
        <f>IF($A131=C$2,$B131,"")</f>
        <v/>
      </c>
      <c r="EM2" s="13" t="str">
        <f>IF($A132=C$2,$B132,"")</f>
        <v/>
      </c>
      <c r="EN2" s="13" t="str">
        <f>IF($A133=C$2,$B133,"")</f>
        <v/>
      </c>
      <c r="EO2" s="13">
        <f>IF($A134=C$2,$B134,"")</f>
        <v>790877.397</v>
      </c>
      <c r="EP2" s="13" t="str">
        <f>IF($A135=C$2,$B135,"")</f>
        <v/>
      </c>
      <c r="EQ2" s="13">
        <f>IF($A136=C$2,$B136,"")</f>
        <v>825660.98560000001</v>
      </c>
      <c r="ER2" s="13" t="str">
        <f>IF($A137=C$2,$B137,"")</f>
        <v/>
      </c>
      <c r="ES2" s="13" t="str">
        <f>IF($A138=C$2,$B138,"")</f>
        <v/>
      </c>
      <c r="ET2" s="13" t="str">
        <f>IF($A139=C$2,$B139,"")</f>
        <v/>
      </c>
      <c r="EU2" s="13" t="str">
        <f>IF($A140=C$2,$B140,"")</f>
        <v/>
      </c>
      <c r="EV2" s="13" t="str">
        <f>IF($A141=C$2,$B141,"")</f>
        <v/>
      </c>
      <c r="EW2" s="13">
        <f>IF($A142=C$2,$B142,"")</f>
        <v>872620.87199999997</v>
      </c>
      <c r="EX2" s="13" t="str">
        <f>IF($A143=C$2,$B143,"")</f>
        <v/>
      </c>
      <c r="EY2" s="13">
        <f>IF($A144=C$2,$B144,"")</f>
        <v>901660.98560000001</v>
      </c>
      <c r="EZ2" s="13">
        <f>IF($A145=C$2,$B145,"")</f>
        <v>901660.98560000001</v>
      </c>
      <c r="FA2" s="13">
        <f>IF($A146=C$2,$B146,"")</f>
        <v>901660.98560000001</v>
      </c>
      <c r="FB2" s="13" t="str">
        <f>IF($A147=C$2,$B147,"")</f>
        <v/>
      </c>
      <c r="FC2" s="13" t="str">
        <f>IF($A148=C$2,$B148,"")</f>
        <v/>
      </c>
      <c r="FD2" s="13" t="str">
        <f>IF($A149=C$2,$B149,"")</f>
        <v/>
      </c>
      <c r="FE2" s="13" t="str">
        <f>IF($A150=C$2,$B150,"")</f>
        <v/>
      </c>
      <c r="FF2" s="13" t="str">
        <f>IF($A151=C$2,$B151,"")</f>
        <v/>
      </c>
      <c r="FG2" s="13" t="str">
        <f>IF($A152=C$2,$B152,"")</f>
        <v/>
      </c>
      <c r="FH2" s="13" t="str">
        <f>IF($A153=C$2,$B153,"")</f>
        <v/>
      </c>
      <c r="FI2" s="13" t="str">
        <f>IF($A154=C$2,$B154,"")</f>
        <v/>
      </c>
      <c r="FJ2" s="13" t="str">
        <f>IF($A155=C$2,$B155,"")</f>
        <v/>
      </c>
      <c r="FK2" s="13" t="str">
        <f>IF($A156=C$2,$B156,"")</f>
        <v/>
      </c>
      <c r="FL2" s="13" t="str">
        <f>IF($A157=C$2,$B157,"")</f>
        <v/>
      </c>
      <c r="FM2" s="13">
        <f>IF($A158=C$2,$B158,"")</f>
        <v>950150.79200000002</v>
      </c>
      <c r="FN2" s="13" t="str">
        <f>IF($A159=C$2,$B159,"")</f>
        <v/>
      </c>
      <c r="FO2" s="13" t="str">
        <f>IF($A160=C$2,$B160,"")</f>
        <v/>
      </c>
      <c r="FP2" s="13">
        <f>IF($A161=C$2,$B161,"")</f>
        <v>977660.98560000001</v>
      </c>
      <c r="FQ2" s="13" t="str">
        <f>IF($A162=C$2,$B162,"")</f>
        <v/>
      </c>
      <c r="FR2" s="13" t="str">
        <f>IF($A163=C$2,$B163,"")</f>
        <v/>
      </c>
      <c r="FS2" s="13" t="str">
        <f>IF($A164=C$2,$B164,"")</f>
        <v/>
      </c>
      <c r="FT2" s="13" t="str">
        <f>IF($A165=C$2,$B165,"")</f>
        <v/>
      </c>
      <c r="FU2" s="13" t="str">
        <f>IF($A166=C$2,$B166,"")</f>
        <v/>
      </c>
      <c r="FV2" s="13" t="str">
        <f>IF($A167=C$2,$B167,"")</f>
        <v/>
      </c>
      <c r="FW2" s="13" t="str">
        <f>IF($A168=C$2,$B168,"")</f>
        <v/>
      </c>
      <c r="FX2" s="13">
        <f>IF($A169=C$2,$B169,"")</f>
        <v>979762.18859999999</v>
      </c>
      <c r="FY2" s="13">
        <f>IF($A170=C$2,$B170,"")</f>
        <v>980408.71259999997</v>
      </c>
      <c r="FZ2" s="13">
        <f>IF($A171=C$2,$B171,"")</f>
        <v>983695.20960000006</v>
      </c>
      <c r="GA2" s="13" t="str">
        <f>IF($A172=C$2,$B172,"")</f>
        <v/>
      </c>
      <c r="GB2" s="13" t="str">
        <f>IF($A173=C$2,$B173,"")</f>
        <v/>
      </c>
      <c r="GC2" s="13" t="str">
        <f>IF($A174=C$2,$B174,"")</f>
        <v/>
      </c>
      <c r="GD2" s="13" t="str">
        <f>IF($A175=C$2,$B175,"")</f>
        <v/>
      </c>
      <c r="GE2" s="13" t="str">
        <f>IF($A176=C$2,$B176,"")</f>
        <v/>
      </c>
      <c r="GF2" s="13">
        <f>IF($A177=C$2,$B177,"")</f>
        <v>1017807.1219636364</v>
      </c>
      <c r="GG2" s="13" t="str">
        <f>IF($A178=C$2,$B178,"")</f>
        <v/>
      </c>
      <c r="GH2" s="13" t="str">
        <f>IF($A179=C$2,$B179,"")</f>
        <v/>
      </c>
      <c r="GI2" s="13" t="str">
        <f>IF($A180=C$2,$B180,"")</f>
        <v/>
      </c>
      <c r="GJ2" s="13" t="str">
        <f>IF($A181=C$2,$B181,"")</f>
        <v/>
      </c>
      <c r="GK2" s="13" t="str">
        <f>IF($A182=C$2,$B182,"")</f>
        <v/>
      </c>
      <c r="GL2" s="13" t="str">
        <f>IF($A183=C$2,$B183,"")</f>
        <v/>
      </c>
      <c r="GM2" s="13" t="str">
        <f>IF($A184=C$2,$B184,"")</f>
        <v/>
      </c>
      <c r="GN2" s="13" t="str">
        <f>IF($A185=C$2,$B185,"")</f>
        <v/>
      </c>
      <c r="GO2" s="13">
        <f>IF($A186=C$2,$B186,"")</f>
        <v>1053660.9856</v>
      </c>
      <c r="GP2" s="13">
        <f>IF($A187=C$2,$B187,"")</f>
        <v>1053660.9856</v>
      </c>
      <c r="GQ2" s="13">
        <f>IF($A188=C$2,$B188,"")</f>
        <v>1053660.9856</v>
      </c>
      <c r="GR2" s="13">
        <f>IF($A189=C$2,$B189,"")</f>
        <v>1053660.9856</v>
      </c>
      <c r="GS2" s="13" t="str">
        <f>IF($A190=C$2,$B190,"")</f>
        <v/>
      </c>
      <c r="GT2" s="13" t="str">
        <f>IF($A191=C$2,$B191,"")</f>
        <v/>
      </c>
      <c r="GU2" s="13" t="str">
        <f>IF($A192=C$2,$B192,"")</f>
        <v/>
      </c>
      <c r="GV2" s="13" t="str">
        <f>IF($A193=C$2,$B193,"")</f>
        <v/>
      </c>
      <c r="GW2" s="13" t="str">
        <f>IF($A194=C$2,$B194,"")</f>
        <v/>
      </c>
      <c r="GX2" s="13" t="str">
        <f>IF($A195=C$2,$B195,"")</f>
        <v/>
      </c>
      <c r="GY2" s="13">
        <f>IF($A196=C$2,$B196,"")</f>
        <v>1056853.0150545454</v>
      </c>
      <c r="GZ2" s="13">
        <f>IF($A197=C$2,$B197,"")</f>
        <v>1058402.1616</v>
      </c>
      <c r="HA2" s="13">
        <f>IF($A198=C$2,$B198,"")</f>
        <v>1063143.3376</v>
      </c>
      <c r="HB2" s="13" t="str">
        <f>IF($A199=C$2,$B199,"")</f>
        <v/>
      </c>
      <c r="HC2" s="13" t="str">
        <f>IF($A200=C$2,$B200,"")</f>
        <v/>
      </c>
      <c r="HD2" s="13" t="str">
        <f>IF($A201=C$2,$B201,"")</f>
        <v/>
      </c>
      <c r="HE2" s="13" t="str">
        <f>IF($A202=C$2,$B202,"")</f>
        <v/>
      </c>
      <c r="HF2" s="13" t="str">
        <f>IF($A203=C$2,$B203,"")</f>
        <v/>
      </c>
      <c r="HG2" s="13" t="str">
        <f>IF($A204=C$2,$B204,"")</f>
        <v/>
      </c>
      <c r="HH2" s="13">
        <f>IF($A205=C$2,$B205,"")</f>
        <v>1097660.9856</v>
      </c>
      <c r="HI2" s="13" t="str">
        <f>IF($A206=C$2,$B206,"")</f>
        <v/>
      </c>
      <c r="HJ2" s="13" t="str">
        <f>IF($A207=C$2,$B207,"")</f>
        <v/>
      </c>
      <c r="HK2" s="13" t="str">
        <f>IF($A208=C$2,$B208,"")</f>
        <v/>
      </c>
      <c r="HL2" s="13" t="str">
        <f>IF($A209=C$2,$B209,"")</f>
        <v/>
      </c>
      <c r="HM2" s="13" t="str">
        <f>IF($A210=C$2,$B210,"")</f>
        <v/>
      </c>
      <c r="HN2" s="13" t="str">
        <f>IF($A211=C$2,$B211,"")</f>
        <v/>
      </c>
      <c r="HO2" s="13" t="str">
        <f>IF($A212=C$2,$B212,"")</f>
        <v/>
      </c>
      <c r="HP2" s="13" t="str">
        <f>IF($A213=C$2,$B213,"")</f>
        <v/>
      </c>
      <c r="HQ2" s="13" t="str">
        <f>IF($A214=C$2,$B214,"")</f>
        <v/>
      </c>
      <c r="HR2" s="13">
        <f>IF($A215=C$2,$B215,"")</f>
        <v>1136791.5035999999</v>
      </c>
      <c r="HS2" s="13" t="str">
        <f>IF($A216=C$2,$B216,"")</f>
        <v/>
      </c>
      <c r="HT2" s="13" t="str">
        <f>IF($A217=C$2,$B217,"")</f>
        <v/>
      </c>
      <c r="HU2" s="13" t="str">
        <f>IF($A218=C$2,$B218,"")</f>
        <v/>
      </c>
      <c r="HV2" s="13" t="str">
        <f>IF($A219=C$2,$B219,"")</f>
        <v/>
      </c>
      <c r="HW2" s="13" t="str">
        <f>IF($A220=C$2,$B220,"")</f>
        <v/>
      </c>
      <c r="HX2" s="13" t="str">
        <f>IF($A221=C$2,$B221,"")</f>
        <v/>
      </c>
      <c r="HY2" s="13" t="str">
        <f>IF($A222=C$2,$B222,"")</f>
        <v/>
      </c>
      <c r="HZ2" s="13" t="str">
        <f>IF($A223=C$2,$B223,"")</f>
        <v/>
      </c>
      <c r="IA2" s="13" t="str">
        <f>IF($A224=C$2,$B224,"")</f>
        <v/>
      </c>
      <c r="IB2" s="13" t="str">
        <f>IF($A225=C$2,$B225,"")</f>
        <v/>
      </c>
      <c r="IC2" s="13" t="str">
        <f>IF($A226=C$2,$B226,"")</f>
        <v/>
      </c>
      <c r="ID2" s="13" t="str">
        <f>IF($A227=C$2,$B227,"")</f>
        <v/>
      </c>
      <c r="IE2" s="13" t="str">
        <f>IF($A228=C$2,$B228,"")</f>
        <v/>
      </c>
      <c r="IF2" s="13" t="str">
        <f>IF($A229=C$2,$B229,"")</f>
        <v/>
      </c>
      <c r="IG2" s="13" t="str">
        <f>IF($A230=C$2,$B230,"")</f>
        <v/>
      </c>
      <c r="IH2" s="13" t="str">
        <f>IF($A231=C$2,$B231,"")</f>
        <v/>
      </c>
      <c r="II2" s="13">
        <f>IF($A232=C$2,$B232,"")</f>
        <v>1293532.6795999999</v>
      </c>
      <c r="IJ2" s="13" t="str">
        <f>IF($A233=C$2,$B233,"")</f>
        <v/>
      </c>
      <c r="IK2" s="13" t="str">
        <f>IF($A234=C$2,$B234,"")</f>
        <v/>
      </c>
      <c r="IL2" s="13" t="str">
        <f>IF($A235=C$2,$B235,"")</f>
        <v/>
      </c>
      <c r="IM2" s="13">
        <f>IF($A236=C$2,$B236,"")</f>
        <v>1397867.4556</v>
      </c>
      <c r="IN2" s="13" t="str">
        <f>IF($A237=C$2,$B237,"")</f>
        <v/>
      </c>
      <c r="IO2" s="13" t="str">
        <f>IF($A238=C$2,$B238,"")</f>
        <v/>
      </c>
      <c r="IP2" s="13" t="str">
        <f>IF($A239=C$2,$B239,"")</f>
        <v/>
      </c>
      <c r="IQ2" s="13" t="str">
        <f>IF($A240=C$2,$B240,"")</f>
        <v/>
      </c>
      <c r="IR2" s="13" t="str">
        <f>IF($A241=C$2,$B241,"")</f>
        <v/>
      </c>
      <c r="IS2" s="13" t="str">
        <f>IF($A242=C$2,$B242,"")</f>
        <v/>
      </c>
      <c r="IT2" s="13" t="str">
        <f>IF($A243=C$2,$B243,"")</f>
        <v/>
      </c>
      <c r="IU2" s="13" t="str">
        <f>IF($A244=C$2,$B244,"")</f>
        <v/>
      </c>
      <c r="IV2" s="13" t="str">
        <f>IF($A245=C$2,$B245,"")</f>
        <v/>
      </c>
      <c r="IW2" s="13" t="str">
        <f>IF($A246=C$2,$B246,"")</f>
        <v/>
      </c>
      <c r="IX2" s="13">
        <f>IF($A247=C$2,$B247,"")</f>
        <v>1808945.6992363636</v>
      </c>
      <c r="IY2" s="13" t="str">
        <f>IF($A248=C$2,$B248,"")</f>
        <v/>
      </c>
      <c r="IZ2" s="13" t="str">
        <f>IF($A249=C$2,$B249,"")</f>
        <v/>
      </c>
      <c r="JA2" s="13">
        <f>IF($A250=C$2,$B250,"")</f>
        <v>2130000</v>
      </c>
      <c r="JB2" s="13" t="str">
        <f>IF($A251=C$2,$B251,"")</f>
        <v/>
      </c>
      <c r="JC2" s="13" t="str">
        <f>IF($A252=C$2,$B252,"")</f>
        <v/>
      </c>
      <c r="JD2" s="13" t="str">
        <f>IF($A253=C$2,$B253,"")</f>
        <v/>
      </c>
      <c r="JE2" s="13">
        <f>IF($A254=C$2,$B254,"")</f>
        <v>2130053.8769999999</v>
      </c>
      <c r="JF2" s="13" t="str">
        <f>IF($A255=C$2,$B255,"")</f>
        <v/>
      </c>
      <c r="JG2" s="13" t="str">
        <f>IF($A256=C$2,$B256,"")</f>
        <v/>
      </c>
      <c r="JH2" s="13" t="str">
        <f>IF($A257=C$2,$B257,"")</f>
        <v/>
      </c>
      <c r="JI2" s="13">
        <f>IF($A258=C$2,$B258,"")</f>
        <v>2206000</v>
      </c>
      <c r="JJ2" s="13">
        <f>IF($A259=C$2,$B259,"")</f>
        <v>2206000</v>
      </c>
      <c r="JK2" s="13" t="str">
        <f>IF($A260=C$2,$B260,"")</f>
        <v/>
      </c>
      <c r="JL2" s="13" t="str">
        <f>IF($A261=C$2,$B261,"")</f>
        <v/>
      </c>
      <c r="JM2" s="13" t="str">
        <f>IF($A262=C$2,$B262,"")</f>
        <v/>
      </c>
      <c r="JN2" s="13">
        <f>IF($A263=C$2,$B263,"")</f>
        <v>2282000</v>
      </c>
      <c r="JO2" s="13" t="str">
        <f>IF($A264=C$2,$B264,"")</f>
        <v/>
      </c>
      <c r="JP2" s="13" t="str">
        <f>IF($A265=C$2,$B265,"")</f>
        <v/>
      </c>
      <c r="JQ2" s="13" t="str">
        <f>IF($A266=C$2,$B266,"")</f>
        <v/>
      </c>
      <c r="JR2" s="13">
        <f>IF($A267=C$2,$B267,"")</f>
        <v>2354626.196</v>
      </c>
      <c r="JS2" s="13" t="str">
        <f>IF($A268=C$2,$B268,"")</f>
        <v/>
      </c>
      <c r="JT2" s="13" t="str">
        <f>IF($A269=C$2,$B269,"")</f>
        <v/>
      </c>
      <c r="JU2" s="13">
        <f>IF($A270=C$2,$B270,"")</f>
        <v>2452857.0795454546</v>
      </c>
      <c r="JV2" s="13">
        <f>IF($A271=C$2,$B271,"")</f>
        <v>2462400.5942727271</v>
      </c>
      <c r="JW2" s="13" t="str">
        <f>IF($A272=C$2,$B272,"")</f>
        <v/>
      </c>
      <c r="JX2" s="13" t="str">
        <f>IF($A273=C$2,$B273,"")</f>
        <v/>
      </c>
      <c r="JY2" s="13">
        <f>IF($A274=C$2,$B274,"")</f>
        <v>2604249.7319999998</v>
      </c>
      <c r="JZ2" s="13" t="str">
        <f>IF($A275=C$2,$B275,"")</f>
        <v/>
      </c>
      <c r="KA2" s="13" t="str">
        <f>IF($A276=C$2,$B276,"")</f>
        <v/>
      </c>
      <c r="KB2" s="13" t="str">
        <f>IF($A277=C$2,$B277,"")</f>
        <v/>
      </c>
      <c r="KC2" s="13">
        <f>IF($A278=C$2,$B278,"")</f>
        <v>2653385.0496000005</v>
      </c>
      <c r="KD2" s="13" t="str">
        <f>IF($A279=C$2,$B279,"")</f>
        <v/>
      </c>
      <c r="KE2" s="13" t="str">
        <f>IF($A280=C$2,$B280,"")</f>
        <v/>
      </c>
      <c r="KF2" s="13">
        <f>IF($A281=C$2,$B281,"")</f>
        <v>2682959.3128727274</v>
      </c>
      <c r="KG2" s="13" t="str">
        <f>IF($A282=C$2,$B282,"")</f>
        <v/>
      </c>
      <c r="KH2" s="13" t="str">
        <f>IF($A283=C$2,$B283,"")</f>
        <v/>
      </c>
      <c r="KI2" s="13" t="str">
        <f>IF($A284=C$2,$B284,"")</f>
        <v/>
      </c>
      <c r="KJ2" s="13" t="str">
        <f>IF($A285=C$2,$B285,"")</f>
        <v/>
      </c>
      <c r="KK2" s="13" t="str">
        <f>IF($A286=C$2,$B286,"")</f>
        <v/>
      </c>
      <c r="KL2" s="13" t="str">
        <f>IF($A287=C$2,$B287,"")</f>
        <v/>
      </c>
      <c r="KM2" s="13" t="str">
        <f>IF($A288=C$2,$B288,"")</f>
        <v/>
      </c>
      <c r="KN2" s="13" t="str">
        <f>IF($A289=C$2,$B289,"")</f>
        <v/>
      </c>
      <c r="KO2" s="13" t="str">
        <f>IF($A290=C$2,$B290,"")</f>
        <v/>
      </c>
      <c r="KP2" s="13">
        <f>IF($A291=C$2,$B291,"")</f>
        <v>2913090.1524181822</v>
      </c>
      <c r="KQ2" s="13" t="str">
        <f>IF($A292=C$2,$B292,"")</f>
        <v/>
      </c>
      <c r="KR2" s="13" t="str">
        <f>IF($A293=C$2,$B293,"")</f>
        <v/>
      </c>
      <c r="KS2" s="13" t="str">
        <f>IF($A294=C$2,$B294,"")</f>
        <v/>
      </c>
      <c r="KT2" s="13">
        <f>IF($A295=C$2,$B295,"")</f>
        <v>3003655.3476</v>
      </c>
      <c r="KU2" s="13">
        <f>IF($A296=C$2,$B296,"")</f>
        <v>3031660.9856000002</v>
      </c>
      <c r="KV2" s="13" t="str">
        <f>IF($A297=C$2,$B297,"")</f>
        <v/>
      </c>
      <c r="KW2" s="13">
        <f>IF($A298=C$2,$B298,"")</f>
        <v>3060976.8373272726</v>
      </c>
      <c r="KX2" s="13" t="str">
        <f>IF($A299=C$2,$B299,"")</f>
        <v/>
      </c>
      <c r="KY2" s="13" t="str">
        <f>IF($A300=C$2,$B300,"")</f>
        <v/>
      </c>
      <c r="KZ2" s="13" t="str">
        <f>IF($A301=C$2,$B301,"")</f>
        <v/>
      </c>
      <c r="LA2" s="13" t="str">
        <f>IF($A302=C$2,$B302,"")</f>
        <v/>
      </c>
    </row>
    <row r="3" spans="1:313" x14ac:dyDescent="0.25">
      <c r="A3" t="s">
        <v>156</v>
      </c>
      <c r="B3" s="13">
        <v>304000</v>
      </c>
      <c r="C3" s="13" t="str">
        <f t="shared" ref="C3:I12" si="0">IF($A3=C$2,$B3,"")</f>
        <v/>
      </c>
      <c r="D3" s="13">
        <f t="shared" si="0"/>
        <v>304000</v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M3" t="s">
        <v>156</v>
      </c>
      <c r="N3" s="13">
        <f>IF($A3=D$2,$B3,"")</f>
        <v>304000</v>
      </c>
      <c r="O3" s="13" t="str">
        <f>IF($A4=D$2,$B4,"")</f>
        <v/>
      </c>
      <c r="P3" s="13" t="str">
        <f>IF($A5=D$2,$B5,"")</f>
        <v/>
      </c>
      <c r="Q3" s="13" t="str">
        <f>IF($A6=D$2,$B6,"")</f>
        <v/>
      </c>
      <c r="R3" s="13" t="str">
        <f>IF($A7=D$2,$B7,"")</f>
        <v/>
      </c>
      <c r="S3" s="13" t="str">
        <f>IF($A8=D$2,$B8,"")</f>
        <v/>
      </c>
      <c r="T3" s="13" t="str">
        <f>IF($A9=D$2,$B9,"")</f>
        <v/>
      </c>
      <c r="U3" s="13" t="str">
        <f>IF($A10=D$2,$B10,"")</f>
        <v/>
      </c>
      <c r="V3" s="13" t="str">
        <f>IF($A11=D$2,$B11,"")</f>
        <v/>
      </c>
      <c r="W3" s="13" t="str">
        <f>IF($A12=D$2,$B12,"")</f>
        <v/>
      </c>
      <c r="X3" s="13" t="str">
        <f>IF($A13=D$2,$B13,"")</f>
        <v/>
      </c>
      <c r="Y3" s="13" t="str">
        <f>IF($A14=D$2,$B14,"")</f>
        <v/>
      </c>
      <c r="Z3" s="13" t="str">
        <f>IF($A15=D$2,$B15,"")</f>
        <v/>
      </c>
      <c r="AA3" s="13" t="str">
        <f>IF($A16=D$2,$B16,"")</f>
        <v/>
      </c>
      <c r="AB3" s="13" t="str">
        <f>IF($A17=D$2,$B17,"")</f>
        <v/>
      </c>
      <c r="AC3" s="13">
        <f>IF($A18=D$2,$B18,"")</f>
        <v>380000</v>
      </c>
      <c r="AD3" s="13">
        <f>IF($A19=D$2,$B19,"")</f>
        <v>380000</v>
      </c>
      <c r="AE3" s="13" t="str">
        <f>IF($A20=D$2,$B20,"")</f>
        <v/>
      </c>
      <c r="AF3" s="13" t="str">
        <f>IF($A21=D$2,$B21,"")</f>
        <v/>
      </c>
      <c r="AG3" s="13" t="str">
        <f>IF($A22=D$2,$B22,"")</f>
        <v/>
      </c>
      <c r="AH3" s="13" t="str">
        <f>IF($A23=D$2,$B23,"")</f>
        <v/>
      </c>
      <c r="AI3" s="13" t="str">
        <f>IF($A24=D$2,$B24,"")</f>
        <v/>
      </c>
      <c r="AJ3" s="13" t="str">
        <f>IF($A25=D$2,$B25,"")</f>
        <v/>
      </c>
      <c r="AK3" s="13" t="str">
        <f>IF($A26=D$2,$B26,"")</f>
        <v/>
      </c>
      <c r="AL3" s="13" t="str">
        <f>IF($A27=D$2,$B27,"")</f>
        <v/>
      </c>
      <c r="AM3" s="13" t="str">
        <f>IF($A28=D$2,$B28,"")</f>
        <v/>
      </c>
      <c r="AN3" s="13" t="str">
        <f>IF($A29=D$2,$B29,"")</f>
        <v/>
      </c>
      <c r="AO3" s="13" t="str">
        <f>IF($A30=D$2,$B30,"")</f>
        <v/>
      </c>
      <c r="AP3" s="13" t="str">
        <f>IF($A31=D$2,$B31,"")</f>
        <v/>
      </c>
      <c r="AQ3" s="13" t="str">
        <f>IF($A32=D$2,$B32,"")</f>
        <v/>
      </c>
      <c r="AR3" s="13" t="str">
        <f>IF($A33=D$2,$B33,"")</f>
        <v/>
      </c>
      <c r="AS3" s="13" t="str">
        <f>IF($A34=D$2,$B34,"")</f>
        <v/>
      </c>
      <c r="AT3" s="13" t="str">
        <f>IF($A35=D$2,$B35,"")</f>
        <v/>
      </c>
      <c r="AU3" s="13" t="str">
        <f>IF($A36=D$2,$B36,"")</f>
        <v/>
      </c>
      <c r="AV3" s="13" t="str">
        <f>IF($A37=D$2,$B37,"")</f>
        <v/>
      </c>
      <c r="AW3" s="13" t="str">
        <f>IF($A38=D$2,$B38,"")</f>
        <v/>
      </c>
      <c r="AX3" s="13" t="str">
        <f>IF($A39=D$2,$B39,"")</f>
        <v/>
      </c>
      <c r="AY3" s="13" t="str">
        <f>IF($A40=D$2,$B40,"")</f>
        <v/>
      </c>
      <c r="AZ3" s="13" t="str">
        <f>IF($A41=D$2,$B41,"")</f>
        <v/>
      </c>
      <c r="BA3" s="13" t="str">
        <f>IF($A42=D$2,$B42,"")</f>
        <v/>
      </c>
      <c r="BB3" s="13" t="str">
        <f>IF($A43=D$2,$B43,"")</f>
        <v/>
      </c>
      <c r="BC3" s="13" t="str">
        <f>IF($A44=D$2,$B44,"")</f>
        <v/>
      </c>
      <c r="BD3" s="13" t="str">
        <f>IF($A45=D$2,$B45,"")</f>
        <v/>
      </c>
      <c r="BE3" s="13" t="str">
        <f>IF($A46=D$2,$B46,"")</f>
        <v/>
      </c>
      <c r="BF3" s="13" t="str">
        <f>IF($A47=D$2,$B47,"")</f>
        <v/>
      </c>
      <c r="BG3" s="13" t="str">
        <f>IF($A48=D$2,$B48,"")</f>
        <v/>
      </c>
      <c r="BH3" s="13" t="str">
        <f>IF($A49=D$2,$B49,"")</f>
        <v/>
      </c>
      <c r="BI3" s="13" t="str">
        <f>IF($A50=D$2,$B50,"")</f>
        <v/>
      </c>
      <c r="BJ3" s="13" t="str">
        <f>IF($A51=D$2,$B51,"")</f>
        <v/>
      </c>
      <c r="BK3" s="13" t="str">
        <f>IF($A52=D$2,$B52,"")</f>
        <v/>
      </c>
      <c r="BL3" s="13" t="str">
        <f>IF($A53=D$2,$B53,"")</f>
        <v/>
      </c>
      <c r="BM3" s="13" t="str">
        <f>IF($A54=D$2,$B54,"")</f>
        <v/>
      </c>
      <c r="BN3" s="13" t="str">
        <f>IF($A55=D$2,$B55,"")</f>
        <v/>
      </c>
      <c r="BO3" s="13" t="str">
        <f>IF($A56=D$2,$B56,"")</f>
        <v/>
      </c>
      <c r="BP3" s="13" t="str">
        <f>IF($A57=D$2,$B57,"")</f>
        <v/>
      </c>
      <c r="BQ3" s="13" t="str">
        <f>IF($A58=D$2,$B58,"")</f>
        <v/>
      </c>
      <c r="BR3" s="13">
        <f>IF($A59=D$2,$B59,"")</f>
        <v>500000</v>
      </c>
      <c r="BS3" s="13" t="str">
        <f>IF($A60=D$2,$B60,"")</f>
        <v/>
      </c>
      <c r="BT3" s="13" t="str">
        <f>IF($A61=D$2,$B61,"")</f>
        <v/>
      </c>
      <c r="BU3" s="13" t="str">
        <f>IF($A62=D$2,$B62,"")</f>
        <v/>
      </c>
      <c r="BV3" s="13" t="str">
        <f>IF($A63=D$2,$B63,"")</f>
        <v/>
      </c>
      <c r="BW3" s="13" t="str">
        <f>IF($A64=D$2,$B64,"")</f>
        <v/>
      </c>
      <c r="BX3" s="13" t="str">
        <f>IF($A65=D$2,$B65,"")</f>
        <v/>
      </c>
      <c r="BY3" s="13" t="str">
        <f>IF($A66=D$2,$B66,"")</f>
        <v/>
      </c>
      <c r="BZ3" s="13" t="str">
        <f>IF($A67=D$2,$B67,"")</f>
        <v/>
      </c>
      <c r="CA3" s="13" t="str">
        <f>IF($A68=D$2,$B68,"")</f>
        <v/>
      </c>
      <c r="CB3" s="13" t="str">
        <f>IF($A69=D$2,$B69,"")</f>
        <v/>
      </c>
      <c r="CC3" s="13" t="str">
        <f>IF($A70=D$2,$B70,"")</f>
        <v/>
      </c>
      <c r="CD3" s="13" t="str">
        <f>IF($A71=D$2,$B71,"")</f>
        <v/>
      </c>
      <c r="CE3" s="13" t="str">
        <f>IF($A72=D$2,$B72,"")</f>
        <v/>
      </c>
      <c r="CF3" s="13" t="str">
        <f>IF($A73=D$2,$B73,"")</f>
        <v/>
      </c>
      <c r="CG3" s="13" t="str">
        <f>IF($A74=D$2,$B74,"")</f>
        <v/>
      </c>
      <c r="CH3" s="13" t="str">
        <f>IF($A75=D$2,$B75,"")</f>
        <v/>
      </c>
      <c r="CI3" s="13" t="str">
        <f>IF($A76=D$2,$B76,"")</f>
        <v/>
      </c>
      <c r="CJ3" s="13" t="str">
        <f>IF($A77=D$2,$B77,"")</f>
        <v/>
      </c>
      <c r="CK3" s="13" t="str">
        <f>IF($A78=D$2,$B78,"")</f>
        <v/>
      </c>
      <c r="CL3" s="13" t="str">
        <f>IF($A79=D$2,$B79,"")</f>
        <v/>
      </c>
      <c r="CM3" s="13" t="str">
        <f>IF($A80=D$2,$B80,"")</f>
        <v/>
      </c>
      <c r="CN3" s="13" t="str">
        <f>IF($A81=D$2,$B81,"")</f>
        <v/>
      </c>
      <c r="CO3" s="13" t="str">
        <f>IF($A82=D$2,$B82,"")</f>
        <v/>
      </c>
      <c r="CP3" s="13" t="str">
        <f>IF($A83=D$2,$B83,"")</f>
        <v/>
      </c>
      <c r="CQ3" s="13" t="str">
        <f>IF($A84=D$2,$B84,"")</f>
        <v/>
      </c>
      <c r="CR3" s="13" t="str">
        <f>IF($A85=D$2,$B85,"")</f>
        <v/>
      </c>
      <c r="CS3" s="13" t="str">
        <f>IF($A86=D$2,$B86,"")</f>
        <v/>
      </c>
      <c r="CT3" s="13" t="str">
        <f>IF($A87=D$2,$B87,"")</f>
        <v/>
      </c>
      <c r="CU3" s="13" t="str">
        <f>IF($A88=D$2,$B88,"")</f>
        <v/>
      </c>
      <c r="CV3" s="13" t="str">
        <f>IF($A89=D$2,$B89,"")</f>
        <v/>
      </c>
      <c r="CW3" s="13" t="str">
        <f>IF($A90=D$2,$B90,"")</f>
        <v/>
      </c>
      <c r="CX3" s="13" t="str">
        <f>IF($A91=D$2,$B91,"")</f>
        <v/>
      </c>
      <c r="CY3" s="13" t="str">
        <f>IF($A92=D$2,$B92,"")</f>
        <v/>
      </c>
      <c r="CZ3" s="13">
        <f>IF($A93=D$2,$B93,"")</f>
        <v>573323.65899999999</v>
      </c>
      <c r="DA3" s="13" t="str">
        <f>IF($A94=D$2,$B94,"")</f>
        <v/>
      </c>
      <c r="DB3" s="13">
        <f>IF($A95=D$2,$B95,"")</f>
        <v>576000</v>
      </c>
      <c r="DC3" s="13" t="str">
        <f>IF($A96=D$2,$B96,"")</f>
        <v/>
      </c>
      <c r="DD3" s="13" t="str">
        <f>IF($A97=D$2,$B97,"")</f>
        <v/>
      </c>
      <c r="DE3" s="13" t="str">
        <f>IF($A98=D$2,$B98,"")</f>
        <v/>
      </c>
      <c r="DF3" s="13" t="str">
        <f>IF($A99=D$2,$B99,"")</f>
        <v/>
      </c>
      <c r="DG3" s="13" t="str">
        <f>IF($A100=D$2,$B100,"")</f>
        <v/>
      </c>
      <c r="DH3" s="13" t="str">
        <f>IF($A101=D$2,$B101,"")</f>
        <v/>
      </c>
      <c r="DI3" s="13" t="str">
        <f>IF($A102=D$2,$B102,"")</f>
        <v/>
      </c>
      <c r="DJ3" s="13" t="str">
        <f>IF($A103=D$2,$B103,"")</f>
        <v/>
      </c>
      <c r="DK3" s="13" t="str">
        <f>IF($A104=D$2,$B104,"")</f>
        <v/>
      </c>
      <c r="DL3" s="13" t="str">
        <f>IF($A105=D$2,$B105,"")</f>
        <v/>
      </c>
      <c r="DM3" s="13" t="str">
        <f>IF($A106=D$2,$B106,"")</f>
        <v/>
      </c>
      <c r="DN3" s="13" t="str">
        <f>IF($A107=D$2,$B107,"")</f>
        <v/>
      </c>
      <c r="DO3" s="13" t="str">
        <f>IF($A108=D$2,$B108,"")</f>
        <v/>
      </c>
      <c r="DP3" s="13" t="str">
        <f>IF($A109=D$2,$B109,"")</f>
        <v/>
      </c>
      <c r="DQ3" s="13" t="str">
        <f>IF($A110=D$2,$B110,"")</f>
        <v/>
      </c>
      <c r="DR3" s="13" t="str">
        <f>IF($A111=D$2,$B111,"")</f>
        <v/>
      </c>
      <c r="DS3" s="13" t="str">
        <f>IF($A112=D$2,$B112,"")</f>
        <v/>
      </c>
      <c r="DT3" s="13" t="str">
        <f>IF($A113=D$2,$B113,"")</f>
        <v/>
      </c>
      <c r="DU3" s="13" t="str">
        <f>IF($A114=D$2,$B114,"")</f>
        <v/>
      </c>
      <c r="DV3" s="13" t="str">
        <f>IF($A115=D$2,$B115,"")</f>
        <v/>
      </c>
      <c r="DW3" s="13" t="str">
        <f>IF($A116=D$2,$B116,"")</f>
        <v/>
      </c>
      <c r="DX3" s="13" t="str">
        <f>IF($A117=D$2,$B117,"")</f>
        <v/>
      </c>
      <c r="DY3" s="13" t="str">
        <f>IF($A118=D$2,$B118,"")</f>
        <v/>
      </c>
      <c r="DZ3" s="13" t="str">
        <f>IF($A119=D$2,$B119,"")</f>
        <v/>
      </c>
      <c r="EA3" s="13" t="str">
        <f>IF($A120=D$2,$B120,"")</f>
        <v/>
      </c>
      <c r="EB3" s="13" t="str">
        <f>IF($A121=D$2,$B121,"")</f>
        <v/>
      </c>
      <c r="EC3" s="13">
        <f>IF($A122=D$2,$B122,"")</f>
        <v>667426.33100000001</v>
      </c>
      <c r="ED3" s="13" t="str">
        <f>IF($A123=D$2,$B123,"")</f>
        <v/>
      </c>
      <c r="EE3" s="13" t="str">
        <f>IF($A124=D$2,$B124,"")</f>
        <v/>
      </c>
      <c r="EF3" s="13" t="str">
        <f>IF($A125=D$2,$B125,"")</f>
        <v/>
      </c>
      <c r="EG3" s="13" t="str">
        <f>IF($A126=D$2,$B126,"")</f>
        <v/>
      </c>
      <c r="EH3" s="13" t="str">
        <f>IF($A127=D$2,$B127,"")</f>
        <v/>
      </c>
      <c r="EI3" s="13">
        <f>IF($A128=D$2,$B128,"")</f>
        <v>728000</v>
      </c>
      <c r="EJ3" s="13" t="str">
        <f>IF($A129=D$2,$B129,"")</f>
        <v/>
      </c>
      <c r="EK3" s="13" t="str">
        <f>IF($A130=D$2,$B130,"")</f>
        <v/>
      </c>
      <c r="EL3" s="13" t="str">
        <f>IF($A131=D$2,$B131,"")</f>
        <v/>
      </c>
      <c r="EM3" s="13" t="str">
        <f>IF($A132=D$2,$B132,"")</f>
        <v/>
      </c>
      <c r="EN3" s="13" t="str">
        <f>IF($A133=D$2,$B133,"")</f>
        <v/>
      </c>
      <c r="EO3" s="13" t="str">
        <f>IF($A134=D$2,$B134,"")</f>
        <v/>
      </c>
      <c r="EP3" s="13" t="str">
        <f>IF($A135=D$2,$B135,"")</f>
        <v/>
      </c>
      <c r="EQ3" s="13" t="str">
        <f>IF($A136=D$2,$B136,"")</f>
        <v/>
      </c>
      <c r="ER3" s="13" t="str">
        <f>IF($A137=D$2,$B137,"")</f>
        <v/>
      </c>
      <c r="ES3" s="13" t="str">
        <f>IF($A138=D$2,$B138,"")</f>
        <v/>
      </c>
      <c r="ET3" s="13" t="str">
        <f>IF($A139=D$2,$B139,"")</f>
        <v/>
      </c>
      <c r="EU3" s="13" t="str">
        <f>IF($A140=D$2,$B140,"")</f>
        <v/>
      </c>
      <c r="EV3" s="13" t="str">
        <f>IF($A141=D$2,$B141,"")</f>
        <v/>
      </c>
      <c r="EW3" s="13" t="str">
        <f>IF($A142=D$2,$B142,"")</f>
        <v/>
      </c>
      <c r="EX3" s="13" t="str">
        <f>IF($A143=D$2,$B143,"")</f>
        <v/>
      </c>
      <c r="EY3" s="13" t="str">
        <f>IF($A144=D$2,$B144,"")</f>
        <v/>
      </c>
      <c r="EZ3" s="13" t="str">
        <f>IF($A145=D$2,$B145,"")</f>
        <v/>
      </c>
      <c r="FA3" s="13" t="str">
        <f>IF($A146=D$2,$B146,"")</f>
        <v/>
      </c>
      <c r="FB3" s="13" t="str">
        <f>IF($A147=D$2,$B147,"")</f>
        <v/>
      </c>
      <c r="FC3" s="13" t="str">
        <f>IF($A148=D$2,$B148,"")</f>
        <v/>
      </c>
      <c r="FD3" s="13" t="str">
        <f>IF($A149=D$2,$B149,"")</f>
        <v/>
      </c>
      <c r="FE3" s="13" t="str">
        <f>IF($A150=D$2,$B150,"")</f>
        <v/>
      </c>
      <c r="FF3" s="13" t="str">
        <f>IF($A151=D$2,$B151,"")</f>
        <v/>
      </c>
      <c r="FG3" s="13" t="str">
        <f>IF($A152=D$2,$B152,"")</f>
        <v/>
      </c>
      <c r="FH3" s="13" t="str">
        <f>IF($A153=D$2,$B153,"")</f>
        <v/>
      </c>
      <c r="FI3" s="13" t="str">
        <f>IF($A154=D$2,$B154,"")</f>
        <v/>
      </c>
      <c r="FJ3" s="13" t="str">
        <f>IF($A155=D$2,$B155,"")</f>
        <v/>
      </c>
      <c r="FK3" s="13" t="str">
        <f>IF($A156=D$2,$B156,"")</f>
        <v/>
      </c>
      <c r="FL3" s="13" t="str">
        <f>IF($A157=D$2,$B157,"")</f>
        <v/>
      </c>
      <c r="FM3" s="13" t="str">
        <f>IF($A158=D$2,$B158,"")</f>
        <v/>
      </c>
      <c r="FN3" s="13" t="str">
        <f>IF($A159=D$2,$B159,"")</f>
        <v/>
      </c>
      <c r="FO3" s="13" t="str">
        <f>IF($A160=D$2,$B160,"")</f>
        <v/>
      </c>
      <c r="FP3" s="13" t="str">
        <f>IF($A161=D$2,$B161,"")</f>
        <v/>
      </c>
      <c r="FQ3" s="13" t="str">
        <f>IF($A162=D$2,$B162,"")</f>
        <v/>
      </c>
      <c r="FR3" s="13" t="str">
        <f>IF($A163=D$2,$B163,"")</f>
        <v/>
      </c>
      <c r="FS3" s="13" t="str">
        <f>IF($A164=D$2,$B164,"")</f>
        <v/>
      </c>
      <c r="FT3" s="13" t="str">
        <f>IF($A165=D$2,$B165,"")</f>
        <v/>
      </c>
      <c r="FU3" s="13" t="str">
        <f>IF($A166=D$2,$B166,"")</f>
        <v/>
      </c>
      <c r="FV3" s="13" t="str">
        <f>IF($A167=D$2,$B167,"")</f>
        <v/>
      </c>
      <c r="FW3" s="13" t="str">
        <f>IF($A168=D$2,$B168,"")</f>
        <v/>
      </c>
      <c r="FX3" s="13" t="str">
        <f>IF($A169=D$2,$B169,"")</f>
        <v/>
      </c>
      <c r="FY3" s="13" t="str">
        <f>IF($A170=D$2,$B170,"")</f>
        <v/>
      </c>
      <c r="FZ3" s="13" t="str">
        <f>IF($A171=D$2,$B171,"")</f>
        <v/>
      </c>
      <c r="GA3" s="13" t="str">
        <f>IF($A172=D$2,$B172,"")</f>
        <v/>
      </c>
      <c r="GB3" s="13" t="str">
        <f>IF($A173=D$2,$B173,"")</f>
        <v/>
      </c>
      <c r="GC3" s="13" t="str">
        <f>IF($A174=D$2,$B174,"")</f>
        <v/>
      </c>
      <c r="GD3" s="13" t="str">
        <f>IF($A175=D$2,$B175,"")</f>
        <v/>
      </c>
      <c r="GE3" s="13" t="str">
        <f>IF($A176=D$2,$B176,"")</f>
        <v/>
      </c>
      <c r="GF3" s="13" t="str">
        <f>IF($A177=D$2,$B177,"")</f>
        <v/>
      </c>
      <c r="GG3" s="13" t="str">
        <f>IF($A178=D$2,$B178,"")</f>
        <v/>
      </c>
      <c r="GH3" s="13" t="str">
        <f>IF($A179=D$2,$B179,"")</f>
        <v/>
      </c>
      <c r="GI3" s="13" t="str">
        <f>IF($A180=D$2,$B180,"")</f>
        <v/>
      </c>
      <c r="GJ3" s="13" t="str">
        <f>IF($A181=D$2,$B181,"")</f>
        <v/>
      </c>
      <c r="GK3" s="13" t="str">
        <f>IF($A182=D$2,$B182,"")</f>
        <v/>
      </c>
      <c r="GL3" s="13" t="str">
        <f>IF($A183=D$2,$B183,"")</f>
        <v/>
      </c>
      <c r="GM3" s="13" t="str">
        <f>IF($A184=D$2,$B184,"")</f>
        <v/>
      </c>
      <c r="GN3" s="13" t="str">
        <f>IF($A185=D$2,$B185,"")</f>
        <v/>
      </c>
      <c r="GO3" s="13" t="str">
        <f>IF($A186=D$2,$B186,"")</f>
        <v/>
      </c>
      <c r="GP3" s="13" t="str">
        <f>IF($A187=D$2,$B187,"")</f>
        <v/>
      </c>
      <c r="GQ3" s="13" t="str">
        <f>IF($A188=D$2,$B188,"")</f>
        <v/>
      </c>
      <c r="GR3" s="13" t="str">
        <f>IF($A189=D$2,$B189,"")</f>
        <v/>
      </c>
      <c r="GS3" s="13" t="str">
        <f>IF($A190=D$2,$B190,"")</f>
        <v/>
      </c>
      <c r="GT3" s="13" t="str">
        <f>IF($A191=D$2,$B191,"")</f>
        <v/>
      </c>
      <c r="GU3" s="13" t="str">
        <f>IF($A192=D$2,$B192,"")</f>
        <v/>
      </c>
      <c r="GV3" s="13" t="str">
        <f>IF($A193=D$2,$B193,"")</f>
        <v/>
      </c>
      <c r="GW3" s="13" t="str">
        <f>IF($A194=D$2,$B194,"")</f>
        <v/>
      </c>
      <c r="GX3" s="13" t="str">
        <f>IF($A195=D$2,$B195,"")</f>
        <v/>
      </c>
      <c r="GY3" s="13" t="str">
        <f>IF($A196=D$2,$B196,"")</f>
        <v/>
      </c>
      <c r="GZ3" s="13" t="str">
        <f>IF($A197=D$2,$B197,"")</f>
        <v/>
      </c>
      <c r="HA3" s="13" t="str">
        <f>IF($A198=D$2,$B198,"")</f>
        <v/>
      </c>
      <c r="HB3" s="13" t="str">
        <f>IF($A199=D$2,$B199,"")</f>
        <v/>
      </c>
      <c r="HC3" s="13" t="str">
        <f>IF($A200=D$2,$B200,"")</f>
        <v/>
      </c>
      <c r="HD3" s="13" t="str">
        <f>IF($A201=D$2,$B201,"")</f>
        <v/>
      </c>
      <c r="HE3" s="13" t="str">
        <f>IF($A202=D$2,$B202,"")</f>
        <v/>
      </c>
      <c r="HF3" s="13" t="str">
        <f>IF($A203=D$2,$B203,"")</f>
        <v/>
      </c>
      <c r="HG3" s="13" t="str">
        <f>IF($A204=D$2,$B204,"")</f>
        <v/>
      </c>
      <c r="HH3" s="13" t="str">
        <f>IF($A205=D$2,$B205,"")</f>
        <v/>
      </c>
      <c r="HI3" s="13" t="str">
        <f>IF($A206=D$2,$B206,"")</f>
        <v/>
      </c>
      <c r="HJ3" s="13" t="str">
        <f>IF($A207=D$2,$B207,"")</f>
        <v/>
      </c>
      <c r="HK3" s="13" t="str">
        <f>IF($A208=D$2,$B208,"")</f>
        <v/>
      </c>
      <c r="HL3" s="13" t="str">
        <f>IF($A209=D$2,$B209,"")</f>
        <v/>
      </c>
      <c r="HM3" s="13" t="str">
        <f>IF($A210=D$2,$B210,"")</f>
        <v/>
      </c>
      <c r="HN3" s="13" t="str">
        <f>IF($A211=D$2,$B211,"")</f>
        <v/>
      </c>
      <c r="HO3" s="13" t="str">
        <f>IF($A212=D$2,$B212,"")</f>
        <v/>
      </c>
      <c r="HP3" s="13" t="str">
        <f>IF($A213=D$2,$B213,"")</f>
        <v/>
      </c>
      <c r="HQ3" s="13" t="str">
        <f>IF($A214=D$2,$B214,"")</f>
        <v/>
      </c>
      <c r="HR3" s="13" t="str">
        <f>IF($A215=D$2,$B215,"")</f>
        <v/>
      </c>
      <c r="HS3" s="13" t="str">
        <f>IF($A216=D$2,$B216,"")</f>
        <v/>
      </c>
      <c r="HT3" s="13" t="str">
        <f>IF($A217=D$2,$B217,"")</f>
        <v/>
      </c>
      <c r="HU3" s="13" t="str">
        <f>IF($A218=D$2,$B218,"")</f>
        <v/>
      </c>
      <c r="HV3" s="13" t="str">
        <f>IF($A219=D$2,$B219,"")</f>
        <v/>
      </c>
      <c r="HW3" s="13" t="str">
        <f>IF($A220=D$2,$B220,"")</f>
        <v/>
      </c>
      <c r="HX3" s="13" t="str">
        <f>IF($A221=D$2,$B221,"")</f>
        <v/>
      </c>
      <c r="HY3" s="13" t="str">
        <f>IF($A222=D$2,$B222,"")</f>
        <v/>
      </c>
      <c r="HZ3" s="13" t="str">
        <f>IF($A223=D$2,$B223,"")</f>
        <v/>
      </c>
      <c r="IA3" s="13" t="str">
        <f>IF($A224=D$2,$B224,"")</f>
        <v/>
      </c>
      <c r="IB3" s="13" t="str">
        <f>IF($A225=D$2,$B225,"")</f>
        <v/>
      </c>
      <c r="IC3" s="13" t="str">
        <f>IF($A226=D$2,$B226,"")</f>
        <v/>
      </c>
      <c r="ID3" s="13" t="str">
        <f>IF($A227=D$2,$B227,"")</f>
        <v/>
      </c>
      <c r="IE3" s="13" t="str">
        <f>IF($A228=D$2,$B228,"")</f>
        <v/>
      </c>
      <c r="IF3" s="13" t="str">
        <f>IF($A229=D$2,$B229,"")</f>
        <v/>
      </c>
      <c r="IG3" s="13" t="str">
        <f>IF($A230=D$2,$B230,"")</f>
        <v/>
      </c>
      <c r="IH3" s="13" t="str">
        <f>IF($A231=D$2,$B231,"")</f>
        <v/>
      </c>
      <c r="II3" s="13" t="str">
        <f>IF($A232=D$2,$B232,"")</f>
        <v/>
      </c>
      <c r="IJ3" s="13" t="str">
        <f>IF($A233=D$2,$B233,"")</f>
        <v/>
      </c>
      <c r="IK3" s="13" t="str">
        <f>IF($A234=D$2,$B234,"")</f>
        <v/>
      </c>
      <c r="IL3" s="13" t="str">
        <f>IF($A235=D$2,$B235,"")</f>
        <v/>
      </c>
      <c r="IM3" s="13" t="str">
        <f>IF($A236=D$2,$B236,"")</f>
        <v/>
      </c>
      <c r="IN3" s="13" t="str">
        <f>IF($A237=D$2,$B237,"")</f>
        <v/>
      </c>
      <c r="IO3" s="13" t="str">
        <f>IF($A238=D$2,$B238,"")</f>
        <v/>
      </c>
      <c r="IP3" s="13" t="str">
        <f>IF($A239=D$2,$B239,"")</f>
        <v/>
      </c>
      <c r="IQ3" s="13" t="str">
        <f>IF($A240=D$2,$B240,"")</f>
        <v/>
      </c>
      <c r="IR3" s="13" t="str">
        <f>IF($A241=D$2,$B241,"")</f>
        <v/>
      </c>
      <c r="IS3" s="13" t="str">
        <f>IF($A242=D$2,$B242,"")</f>
        <v/>
      </c>
      <c r="IT3" s="13" t="str">
        <f>IF($A243=D$2,$B243,"")</f>
        <v/>
      </c>
      <c r="IU3" s="13" t="str">
        <f>IF($A244=D$2,$B244,"")</f>
        <v/>
      </c>
      <c r="IV3" s="13" t="str">
        <f>IF($A245=D$2,$B245,"")</f>
        <v/>
      </c>
      <c r="IW3" s="13" t="str">
        <f>IF($A246=D$2,$B246,"")</f>
        <v/>
      </c>
      <c r="IX3" s="13" t="str">
        <f>IF($A247=D$2,$B247,"")</f>
        <v/>
      </c>
      <c r="IY3" s="13" t="str">
        <f>IF($A248=D$2,$B248,"")</f>
        <v/>
      </c>
      <c r="IZ3" s="13" t="str">
        <f>IF($A249=D$2,$B249,"")</f>
        <v/>
      </c>
      <c r="JA3" s="13" t="str">
        <f>IF($A250=D$2,$B250,"")</f>
        <v/>
      </c>
      <c r="JB3" s="13" t="str">
        <f>IF($A251=D$2,$B251,"")</f>
        <v/>
      </c>
      <c r="JC3" s="13" t="str">
        <f>IF($A252=D$2,$B252,"")</f>
        <v/>
      </c>
      <c r="JD3" s="13" t="str">
        <f>IF($A253=D$2,$B253,"")</f>
        <v/>
      </c>
      <c r="JE3" s="13" t="str">
        <f>IF($A254=D$2,$B254,"")</f>
        <v/>
      </c>
      <c r="JF3" s="13" t="str">
        <f>IF($A255=D$2,$B255,"")</f>
        <v/>
      </c>
      <c r="JG3" s="13" t="str">
        <f>IF($A256=D$2,$B256,"")</f>
        <v/>
      </c>
      <c r="JH3" s="13" t="str">
        <f>IF($A257=D$2,$B257,"")</f>
        <v/>
      </c>
      <c r="JI3" s="13" t="str">
        <f>IF($A258=D$2,$B258,"")</f>
        <v/>
      </c>
      <c r="JJ3" s="13" t="str">
        <f>IF($A259=D$2,$B259,"")</f>
        <v/>
      </c>
      <c r="JK3" s="13" t="str">
        <f>IF($A260=D$2,$B260,"")</f>
        <v/>
      </c>
      <c r="JL3" s="13" t="str">
        <f>IF($A261=D$2,$B261,"")</f>
        <v/>
      </c>
      <c r="JM3" s="13" t="str">
        <f>IF($A262=D$2,$B262,"")</f>
        <v/>
      </c>
      <c r="JN3" s="13" t="str">
        <f>IF($A263=D$2,$B263,"")</f>
        <v/>
      </c>
      <c r="JO3" s="13" t="str">
        <f>IF($A264=D$2,$B264,"")</f>
        <v/>
      </c>
      <c r="JP3" s="13" t="str">
        <f>IF($A265=D$2,$B265,"")</f>
        <v/>
      </c>
      <c r="JQ3" s="13" t="str">
        <f>IF($A266=D$2,$B266,"")</f>
        <v/>
      </c>
      <c r="JR3" s="13" t="str">
        <f>IF($A267=D$2,$B267,"")</f>
        <v/>
      </c>
      <c r="JS3" s="13" t="str">
        <f>IF($A268=D$2,$B268,"")</f>
        <v/>
      </c>
      <c r="JT3" s="13" t="str">
        <f>IF($A269=D$2,$B269,"")</f>
        <v/>
      </c>
      <c r="JU3" s="13" t="str">
        <f>IF($A270=D$2,$B270,"")</f>
        <v/>
      </c>
      <c r="JV3" s="13" t="str">
        <f>IF($A271=D$2,$B271,"")</f>
        <v/>
      </c>
      <c r="JW3" s="13" t="str">
        <f>IF($A272=D$2,$B272,"")</f>
        <v/>
      </c>
      <c r="JX3" s="13" t="str">
        <f>IF($A273=D$2,$B273,"")</f>
        <v/>
      </c>
      <c r="JY3" s="13" t="str">
        <f>IF($A274=D$2,$B274,"")</f>
        <v/>
      </c>
      <c r="JZ3" s="13" t="str">
        <f>IF($A275=D$2,$B275,"")</f>
        <v/>
      </c>
      <c r="KA3" s="13" t="str">
        <f>IF($A276=D$2,$B276,"")</f>
        <v/>
      </c>
      <c r="KB3" s="13" t="str">
        <f>IF($A277=D$2,$B277,"")</f>
        <v/>
      </c>
      <c r="KC3" s="13" t="str">
        <f>IF($A278=D$2,$B278,"")</f>
        <v/>
      </c>
      <c r="KD3" s="13" t="str">
        <f>IF($A279=D$2,$B279,"")</f>
        <v/>
      </c>
      <c r="KE3" s="13" t="str">
        <f>IF($A280=D$2,$B280,"")</f>
        <v/>
      </c>
      <c r="KF3" s="13" t="str">
        <f>IF($A281=D$2,$B281,"")</f>
        <v/>
      </c>
      <c r="KG3" s="13" t="str">
        <f>IF($A282=D$2,$B282,"")</f>
        <v/>
      </c>
      <c r="KH3" s="13" t="str">
        <f>IF($A283=D$2,$B283,"")</f>
        <v/>
      </c>
      <c r="KI3" s="13" t="str">
        <f>IF($A284=D$2,$B284,"")</f>
        <v/>
      </c>
      <c r="KJ3" s="13" t="str">
        <f>IF($A285=D$2,$B285,"")</f>
        <v/>
      </c>
      <c r="KK3" s="13" t="str">
        <f>IF($A286=D$2,$B286,"")</f>
        <v/>
      </c>
      <c r="KL3" s="13" t="str">
        <f>IF($A287=D$2,$B287,"")</f>
        <v/>
      </c>
      <c r="KM3" s="13" t="str">
        <f>IF($A288=D$2,$B288,"")</f>
        <v/>
      </c>
      <c r="KN3" s="13" t="str">
        <f>IF($A289=D$2,$B289,"")</f>
        <v/>
      </c>
      <c r="KO3" s="13" t="str">
        <f>IF($A290=D$2,$B290,"")</f>
        <v/>
      </c>
      <c r="KP3" s="13" t="str">
        <f>IF($A291=D$2,$B291,"")</f>
        <v/>
      </c>
      <c r="KQ3" s="13" t="str">
        <f>IF($A292=D$2,$B292,"")</f>
        <v/>
      </c>
      <c r="KR3" s="13" t="str">
        <f>IF($A293=D$2,$B293,"")</f>
        <v/>
      </c>
      <c r="KS3" s="13" t="str">
        <f>IF($A294=D$2,$B294,"")</f>
        <v/>
      </c>
      <c r="KT3" s="13" t="str">
        <f>IF($A295=D$2,$B295,"")</f>
        <v/>
      </c>
      <c r="KU3" s="13" t="str">
        <f>IF($A296=D$2,$B296,"")</f>
        <v/>
      </c>
      <c r="KV3" s="13" t="str">
        <f>IF($A297=D$2,$B297,"")</f>
        <v/>
      </c>
      <c r="KW3" s="13" t="str">
        <f>IF($A298=D$2,$B298,"")</f>
        <v/>
      </c>
      <c r="KX3" s="13" t="str">
        <f>IF($A299=D$2,$B299,"")</f>
        <v/>
      </c>
      <c r="KY3" s="13" t="str">
        <f>IF($A300=D$2,$B300,"")</f>
        <v/>
      </c>
      <c r="KZ3" s="13" t="str">
        <f>IF($A301=D$2,$B301,"")</f>
        <v/>
      </c>
      <c r="LA3" s="13" t="str">
        <f>IF($A302=D$2,$B302,"")</f>
        <v/>
      </c>
    </row>
    <row r="4" spans="1:313" x14ac:dyDescent="0.25">
      <c r="A4" t="s">
        <v>177</v>
      </c>
      <c r="B4" s="13">
        <v>304000</v>
      </c>
      <c r="C4" s="13" t="str">
        <f t="shared" si="0"/>
        <v/>
      </c>
      <c r="D4" s="13" t="str">
        <f t="shared" si="0"/>
        <v/>
      </c>
      <c r="E4" s="13">
        <f t="shared" si="0"/>
        <v>304000</v>
      </c>
      <c r="F4" s="13" t="str">
        <f t="shared" si="0"/>
        <v/>
      </c>
      <c r="G4" s="13" t="str">
        <f t="shared" si="0"/>
        <v/>
      </c>
      <c r="H4" s="13" t="str">
        <f t="shared" si="0"/>
        <v/>
      </c>
      <c r="I4" s="13" t="str">
        <f t="shared" si="0"/>
        <v/>
      </c>
      <c r="M4" t="s">
        <v>177</v>
      </c>
      <c r="N4" s="13" t="str">
        <f>IF($A3=E$2,$B3,"")</f>
        <v/>
      </c>
      <c r="O4" s="13">
        <f>IF($A4=E$2,$B4,"")</f>
        <v>304000</v>
      </c>
      <c r="P4" s="13">
        <f>IF($A5=E$2,$B5,"")</f>
        <v>304000</v>
      </c>
      <c r="Q4" s="13">
        <f>IF($A6=E$2,$B6,"")</f>
        <v>304000</v>
      </c>
      <c r="R4" s="13" t="str">
        <f>IF($A7=E$2,$B7,"")</f>
        <v/>
      </c>
      <c r="S4" s="13" t="str">
        <f>IF($A8=E$2,$B8,"")</f>
        <v/>
      </c>
      <c r="T4" s="13" t="str">
        <f>IF($A9=E$2,$B9,"")</f>
        <v/>
      </c>
      <c r="U4" s="13" t="str">
        <f>IF($A10=E$2,$B10,"")</f>
        <v/>
      </c>
      <c r="V4" s="13" t="str">
        <f>IF($A11=E$2,$B11,"")</f>
        <v/>
      </c>
      <c r="W4" s="13" t="str">
        <f>IF($A12=E$2,$B12,"")</f>
        <v/>
      </c>
      <c r="X4" s="13" t="str">
        <f>IF($A13=E$2,$B13,"")</f>
        <v/>
      </c>
      <c r="Y4" s="13" t="str">
        <f>IF($A14=E$2,$B14,"")</f>
        <v/>
      </c>
      <c r="Z4" s="13" t="str">
        <f>IF($A15=E$2,$B15,"")</f>
        <v/>
      </c>
      <c r="AA4" s="13" t="str">
        <f>IF($A16=E$2,$B16,"")</f>
        <v/>
      </c>
      <c r="AB4" s="13" t="str">
        <f>IF($A17=E$2,$B17,"")</f>
        <v/>
      </c>
      <c r="AC4" s="13" t="str">
        <f>IF($A18=E$2,$B18,"")</f>
        <v/>
      </c>
      <c r="AD4" s="13" t="str">
        <f>IF($A19=E$2,$B19,"")</f>
        <v/>
      </c>
      <c r="AE4" s="13">
        <f>IF($A20=E$2,$B20,"")</f>
        <v>380000</v>
      </c>
      <c r="AF4" s="13">
        <f>IF($A21=E$2,$B21,"")</f>
        <v>380000</v>
      </c>
      <c r="AG4" s="13">
        <f>IF($A22=E$2,$B22,"")</f>
        <v>380000</v>
      </c>
      <c r="AH4" s="13" t="str">
        <f>IF($A23=E$2,$B23,"")</f>
        <v/>
      </c>
      <c r="AI4" s="13" t="str">
        <f>IF($A24=E$2,$B24,"")</f>
        <v/>
      </c>
      <c r="AJ4" s="13" t="str">
        <f>IF($A25=E$2,$B25,"")</f>
        <v/>
      </c>
      <c r="AK4" s="13" t="str">
        <f>IF($A26=E$2,$B26,"")</f>
        <v/>
      </c>
      <c r="AL4" s="13" t="str">
        <f>IF($A27=E$2,$B27,"")</f>
        <v/>
      </c>
      <c r="AM4" s="13" t="str">
        <f>IF($A28=E$2,$B28,"")</f>
        <v/>
      </c>
      <c r="AN4" s="13" t="str">
        <f>IF($A29=E$2,$B29,"")</f>
        <v/>
      </c>
      <c r="AO4" s="13" t="str">
        <f>IF($A30=E$2,$B30,"")</f>
        <v/>
      </c>
      <c r="AP4" s="13" t="str">
        <f>IF($A31=E$2,$B31,"")</f>
        <v/>
      </c>
      <c r="AQ4" s="13" t="str">
        <f>IF($A32=E$2,$B32,"")</f>
        <v/>
      </c>
      <c r="AR4" s="13" t="str">
        <f>IF($A33=E$2,$B33,"")</f>
        <v/>
      </c>
      <c r="AS4" s="13">
        <f>IF($A34=E$2,$B34,"")</f>
        <v>383771.39</v>
      </c>
      <c r="AT4" s="13" t="str">
        <f>IF($A35=E$2,$B35,"")</f>
        <v/>
      </c>
      <c r="AU4" s="13" t="str">
        <f>IF($A36=E$2,$B36,"")</f>
        <v/>
      </c>
      <c r="AV4" s="13" t="str">
        <f>IF($A37=E$2,$B37,"")</f>
        <v/>
      </c>
      <c r="AW4" s="13" t="str">
        <f>IF($A38=E$2,$B38,"")</f>
        <v/>
      </c>
      <c r="AX4" s="13" t="str">
        <f>IF($A39=E$2,$B39,"")</f>
        <v/>
      </c>
      <c r="AY4" s="13" t="str">
        <f>IF($A40=E$2,$B40,"")</f>
        <v/>
      </c>
      <c r="AZ4" s="13" t="str">
        <f>IF($A41=E$2,$B41,"")</f>
        <v/>
      </c>
      <c r="BA4" s="13" t="str">
        <f>IF($A42=E$2,$B42,"")</f>
        <v/>
      </c>
      <c r="BB4" s="13" t="str">
        <f>IF($A43=E$2,$B43,"")</f>
        <v/>
      </c>
      <c r="BC4" s="13">
        <f>IF($A44=E$2,$B44,"")</f>
        <v>456000</v>
      </c>
      <c r="BD4" s="13">
        <f>IF($A45=E$2,$B45,"")</f>
        <v>456000</v>
      </c>
      <c r="BE4" s="13">
        <f>IF($A46=E$2,$B46,"")</f>
        <v>456000</v>
      </c>
      <c r="BF4" s="13" t="str">
        <f>IF($A47=E$2,$B47,"")</f>
        <v/>
      </c>
      <c r="BG4" s="13" t="str">
        <f>IF($A48=E$2,$B48,"")</f>
        <v/>
      </c>
      <c r="BH4" s="13" t="str">
        <f>IF($A49=E$2,$B49,"")</f>
        <v/>
      </c>
      <c r="BI4" s="13" t="str">
        <f>IF($A50=E$2,$B50,"")</f>
        <v/>
      </c>
      <c r="BJ4" s="13" t="str">
        <f>IF($A51=E$2,$B51,"")</f>
        <v/>
      </c>
      <c r="BK4" s="13" t="str">
        <f>IF($A52=E$2,$B52,"")</f>
        <v/>
      </c>
      <c r="BL4" s="13" t="str">
        <f>IF($A53=E$2,$B53,"")</f>
        <v/>
      </c>
      <c r="BM4" s="13" t="str">
        <f>IF($A54=E$2,$B54,"")</f>
        <v/>
      </c>
      <c r="BN4" s="13" t="str">
        <f>IF($A55=E$2,$B55,"")</f>
        <v/>
      </c>
      <c r="BO4" s="13" t="str">
        <f>IF($A56=E$2,$B56,"")</f>
        <v/>
      </c>
      <c r="BP4" s="13" t="str">
        <f>IF($A57=E$2,$B57,"")</f>
        <v/>
      </c>
      <c r="BQ4" s="13" t="str">
        <f>IF($A58=E$2,$B58,"")</f>
        <v/>
      </c>
      <c r="BR4" s="13" t="str">
        <f>IF($A59=E$2,$B59,"")</f>
        <v/>
      </c>
      <c r="BS4" s="13" t="str">
        <f>IF($A60=E$2,$B60,"")</f>
        <v/>
      </c>
      <c r="BT4" s="13" t="str">
        <f>IF($A61=E$2,$B61,"")</f>
        <v/>
      </c>
      <c r="BU4" s="13" t="str">
        <f>IF($A62=E$2,$B62,"")</f>
        <v/>
      </c>
      <c r="BV4" s="13" t="str">
        <f>IF($A63=E$2,$B63,"")</f>
        <v/>
      </c>
      <c r="BW4" s="13" t="str">
        <f>IF($A64=E$2,$B64,"")</f>
        <v/>
      </c>
      <c r="BX4" s="13" t="str">
        <f>IF($A65=E$2,$B65,"")</f>
        <v/>
      </c>
      <c r="BY4" s="13" t="str">
        <f>IF($A66=E$2,$B66,"")</f>
        <v/>
      </c>
      <c r="BZ4" s="13" t="str">
        <f>IF($A67=E$2,$B67,"")</f>
        <v/>
      </c>
      <c r="CA4" s="13" t="str">
        <f>IF($A68=E$2,$B68,"")</f>
        <v/>
      </c>
      <c r="CB4" s="13" t="str">
        <f>IF($A69=E$2,$B69,"")</f>
        <v/>
      </c>
      <c r="CC4" s="13" t="str">
        <f>IF($A70=E$2,$B70,"")</f>
        <v/>
      </c>
      <c r="CD4" s="13" t="str">
        <f>IF($A71=E$2,$B71,"")</f>
        <v/>
      </c>
      <c r="CE4" s="13" t="str">
        <f>IF($A72=E$2,$B72,"")</f>
        <v/>
      </c>
      <c r="CF4" s="13" t="str">
        <f>IF($A73=E$2,$B73,"")</f>
        <v/>
      </c>
      <c r="CG4" s="13" t="str">
        <f>IF($A74=E$2,$B74,"")</f>
        <v/>
      </c>
      <c r="CH4" s="13" t="str">
        <f>IF($A75=E$2,$B75,"")</f>
        <v/>
      </c>
      <c r="CI4" s="13">
        <f>IF($A76=E$2,$B76,"")</f>
        <v>511406.00300000003</v>
      </c>
      <c r="CJ4" s="13" t="str">
        <f>IF($A77=E$2,$B77,"")</f>
        <v/>
      </c>
      <c r="CK4" s="13" t="str">
        <f>IF($A78=E$2,$B78,"")</f>
        <v/>
      </c>
      <c r="CL4" s="13" t="str">
        <f>IF($A79=E$2,$B79,"")</f>
        <v/>
      </c>
      <c r="CM4" s="13" t="str">
        <f>IF($A80=E$2,$B80,"")</f>
        <v/>
      </c>
      <c r="CN4" s="13" t="str">
        <f>IF($A81=E$2,$B81,"")</f>
        <v/>
      </c>
      <c r="CO4" s="13" t="str">
        <f>IF($A82=E$2,$B82,"")</f>
        <v/>
      </c>
      <c r="CP4" s="13" t="str">
        <f>IF($A83=E$2,$B83,"")</f>
        <v/>
      </c>
      <c r="CQ4" s="13">
        <f>IF($A84=E$2,$B84,"")</f>
        <v>532000</v>
      </c>
      <c r="CR4" s="13">
        <f>IF($A85=E$2,$B85,"")</f>
        <v>532000</v>
      </c>
      <c r="CS4" s="13" t="str">
        <f>IF($A86=E$2,$B86,"")</f>
        <v/>
      </c>
      <c r="CT4" s="13">
        <f>IF($A87=E$2,$B87,"")</f>
        <v>536772.91299999994</v>
      </c>
      <c r="CU4" s="13" t="str">
        <f>IF($A88=E$2,$B88,"")</f>
        <v/>
      </c>
      <c r="CV4" s="13" t="str">
        <f>IF($A89=E$2,$B89,"")</f>
        <v/>
      </c>
      <c r="CW4" s="13" t="str">
        <f>IF($A90=E$2,$B90,"")</f>
        <v/>
      </c>
      <c r="CX4" s="13" t="str">
        <f>IF($A91=E$2,$B91,"")</f>
        <v/>
      </c>
      <c r="CY4" s="13" t="str">
        <f>IF($A92=E$2,$B92,"")</f>
        <v/>
      </c>
      <c r="CZ4" s="13" t="str">
        <f>IF($A93=E$2,$B93,"")</f>
        <v/>
      </c>
      <c r="DA4" s="13" t="str">
        <f>IF($A94=E$2,$B94,"")</f>
        <v/>
      </c>
      <c r="DB4" s="13" t="str">
        <f>IF($A95=E$2,$B95,"")</f>
        <v/>
      </c>
      <c r="DC4" s="13" t="str">
        <f>IF($A96=E$2,$B96,"")</f>
        <v/>
      </c>
      <c r="DD4" s="13" t="str">
        <f>IF($A97=E$2,$B97,"")</f>
        <v/>
      </c>
      <c r="DE4" s="13" t="str">
        <f>IF($A98=E$2,$B98,"")</f>
        <v/>
      </c>
      <c r="DF4" s="13" t="str">
        <f>IF($A99=E$2,$B99,"")</f>
        <v/>
      </c>
      <c r="DG4" s="13" t="str">
        <f>IF($A100=E$2,$B100,"")</f>
        <v/>
      </c>
      <c r="DH4" s="13" t="str">
        <f>IF($A101=E$2,$B101,"")</f>
        <v/>
      </c>
      <c r="DI4" s="13" t="str">
        <f>IF($A102=E$2,$B102,"")</f>
        <v/>
      </c>
      <c r="DJ4" s="13" t="str">
        <f>IF($A103=E$2,$B103,"")</f>
        <v/>
      </c>
      <c r="DK4" s="13" t="str">
        <f>IF($A104=E$2,$B104,"")</f>
        <v/>
      </c>
      <c r="DL4" s="13" t="str">
        <f>IF($A105=E$2,$B105,"")</f>
        <v/>
      </c>
      <c r="DM4" s="13" t="str">
        <f>IF($A106=E$2,$B106,"")</f>
        <v/>
      </c>
      <c r="DN4" s="13" t="str">
        <f>IF($A107=E$2,$B107,"")</f>
        <v/>
      </c>
      <c r="DO4" s="13" t="str">
        <f>IF($A108=E$2,$B108,"")</f>
        <v/>
      </c>
      <c r="DP4" s="13" t="str">
        <f>IF($A109=E$2,$B109,"")</f>
        <v/>
      </c>
      <c r="DQ4" s="13" t="str">
        <f>IF($A110=E$2,$B110,"")</f>
        <v/>
      </c>
      <c r="DR4" s="13" t="str">
        <f>IF($A111=E$2,$B111,"")</f>
        <v/>
      </c>
      <c r="DS4" s="13" t="str">
        <f>IF($A112=E$2,$B112,"")</f>
        <v/>
      </c>
      <c r="DT4" s="13" t="str">
        <f>IF($A113=E$2,$B113,"")</f>
        <v/>
      </c>
      <c r="DU4" s="13" t="str">
        <f>IF($A114=E$2,$B114,"")</f>
        <v/>
      </c>
      <c r="DV4" s="13" t="str">
        <f>IF($A115=E$2,$B115,"")</f>
        <v/>
      </c>
      <c r="DW4" s="13" t="str">
        <f>IF($A116=E$2,$B116,"")</f>
        <v/>
      </c>
      <c r="DX4" s="13">
        <f>IF($A117=E$2,$B117,"")</f>
        <v>652000</v>
      </c>
      <c r="DY4" s="13" t="str">
        <f>IF($A118=E$2,$B118,"")</f>
        <v/>
      </c>
      <c r="DZ4" s="13" t="str">
        <f>IF($A119=E$2,$B119,"")</f>
        <v/>
      </c>
      <c r="EA4" s="13" t="str">
        <f>IF($A120=E$2,$B120,"")</f>
        <v/>
      </c>
      <c r="EB4" s="13" t="str">
        <f>IF($A121=E$2,$B121,"")</f>
        <v/>
      </c>
      <c r="EC4" s="13" t="str">
        <f>IF($A122=E$2,$B122,"")</f>
        <v/>
      </c>
      <c r="ED4" s="13" t="str">
        <f>IF($A123=E$2,$B123,"")</f>
        <v/>
      </c>
      <c r="EE4" s="13" t="str">
        <f>IF($A124=E$2,$B124,"")</f>
        <v/>
      </c>
      <c r="EF4" s="13" t="str">
        <f>IF($A125=E$2,$B125,"")</f>
        <v/>
      </c>
      <c r="EG4" s="13" t="str">
        <f>IF($A126=E$2,$B126,"")</f>
        <v/>
      </c>
      <c r="EH4" s="13" t="str">
        <f>IF($A127=E$2,$B127,"")</f>
        <v/>
      </c>
      <c r="EI4" s="13" t="str">
        <f>IF($A128=E$2,$B128,"")</f>
        <v/>
      </c>
      <c r="EJ4" s="13" t="str">
        <f>IF($A129=E$2,$B129,"")</f>
        <v/>
      </c>
      <c r="EK4" s="13" t="str">
        <f>IF($A130=E$2,$B130,"")</f>
        <v/>
      </c>
      <c r="EL4" s="13" t="str">
        <f>IF($A131=E$2,$B131,"")</f>
        <v/>
      </c>
      <c r="EM4" s="13" t="str">
        <f>IF($A132=E$2,$B132,"")</f>
        <v/>
      </c>
      <c r="EN4" s="13" t="str">
        <f>IF($A133=E$2,$B133,"")</f>
        <v/>
      </c>
      <c r="EO4" s="13" t="str">
        <f>IF($A134=E$2,$B134,"")</f>
        <v/>
      </c>
      <c r="EP4" s="13" t="str">
        <f>IF($A135=E$2,$B135,"")</f>
        <v/>
      </c>
      <c r="EQ4" s="13" t="str">
        <f>IF($A136=E$2,$B136,"")</f>
        <v/>
      </c>
      <c r="ER4" s="13">
        <f>IF($A137=E$2,$B137,"")</f>
        <v>825660.98560000001</v>
      </c>
      <c r="ES4" s="13" t="str">
        <f>IF($A138=E$2,$B138,"")</f>
        <v/>
      </c>
      <c r="ET4" s="13" t="str">
        <f>IF($A139=E$2,$B139,"")</f>
        <v/>
      </c>
      <c r="EU4" s="13" t="str">
        <f>IF($A140=E$2,$B140,"")</f>
        <v/>
      </c>
      <c r="EV4" s="13" t="str">
        <f>IF($A141=E$2,$B141,"")</f>
        <v/>
      </c>
      <c r="EW4" s="13" t="str">
        <f>IF($A142=E$2,$B142,"")</f>
        <v/>
      </c>
      <c r="EX4" s="13" t="str">
        <f>IF($A143=E$2,$B143,"")</f>
        <v/>
      </c>
      <c r="EY4" s="13" t="str">
        <f>IF($A144=E$2,$B144,"")</f>
        <v/>
      </c>
      <c r="EZ4" s="13" t="str">
        <f>IF($A145=E$2,$B145,"")</f>
        <v/>
      </c>
      <c r="FA4" s="13" t="str">
        <f>IF($A146=E$2,$B146,"")</f>
        <v/>
      </c>
      <c r="FB4" s="13">
        <f>IF($A147=E$2,$B147,"")</f>
        <v>901660.98560000001</v>
      </c>
      <c r="FC4" s="13">
        <f>IF($A148=E$2,$B148,"")</f>
        <v>901660.98560000001</v>
      </c>
      <c r="FD4" s="13">
        <f>IF($A149=E$2,$B149,"")</f>
        <v>901660.98560000001</v>
      </c>
      <c r="FE4" s="13">
        <f>IF($A150=E$2,$B150,"")</f>
        <v>901660.98560000001</v>
      </c>
      <c r="FF4" s="13">
        <f>IF($A151=E$2,$B151,"")</f>
        <v>901660.98560000001</v>
      </c>
      <c r="FG4" s="13" t="str">
        <f>IF($A152=E$2,$B152,"")</f>
        <v/>
      </c>
      <c r="FH4" s="13" t="str">
        <f>IF($A153=E$2,$B153,"")</f>
        <v/>
      </c>
      <c r="FI4" s="13">
        <f>IF($A154=E$2,$B154,"")</f>
        <v>905432.37560000003</v>
      </c>
      <c r="FJ4" s="13" t="str">
        <f>IF($A155=E$2,$B155,"")</f>
        <v/>
      </c>
      <c r="FK4" s="13" t="str">
        <f>IF($A156=E$2,$B156,"")</f>
        <v/>
      </c>
      <c r="FL4" s="13" t="str">
        <f>IF($A157=E$2,$B157,"")</f>
        <v/>
      </c>
      <c r="FM4" s="13" t="str">
        <f>IF($A158=E$2,$B158,"")</f>
        <v/>
      </c>
      <c r="FN4" s="13">
        <f>IF($A159=E$2,$B159,"")</f>
        <v>952267.56660000002</v>
      </c>
      <c r="FO4" s="13" t="str">
        <f>IF($A160=E$2,$B160,"")</f>
        <v/>
      </c>
      <c r="FP4" s="13" t="str">
        <f>IF($A161=E$2,$B161,"")</f>
        <v/>
      </c>
      <c r="FQ4" s="13">
        <f>IF($A162=E$2,$B162,"")</f>
        <v>977660.98560000001</v>
      </c>
      <c r="FR4" s="13">
        <f>IF($A163=E$2,$B163,"")</f>
        <v>977660.98560000001</v>
      </c>
      <c r="FS4" s="13" t="str">
        <f>IF($A164=E$2,$B164,"")</f>
        <v/>
      </c>
      <c r="FT4" s="13" t="str">
        <f>IF($A165=E$2,$B165,"")</f>
        <v/>
      </c>
      <c r="FU4" s="13" t="str">
        <f>IF($A166=E$2,$B166,"")</f>
        <v/>
      </c>
      <c r="FV4" s="13" t="str">
        <f>IF($A167=E$2,$B167,"")</f>
        <v/>
      </c>
      <c r="FW4" s="13" t="str">
        <f>IF($A168=E$2,$B168,"")</f>
        <v/>
      </c>
      <c r="FX4" s="13" t="str">
        <f>IF($A169=E$2,$B169,"")</f>
        <v/>
      </c>
      <c r="FY4" s="13" t="str">
        <f>IF($A170=E$2,$B170,"")</f>
        <v/>
      </c>
      <c r="FZ4" s="13" t="str">
        <f>IF($A171=E$2,$B171,"")</f>
        <v/>
      </c>
      <c r="GA4" s="13">
        <f>IF($A172=E$2,$B172,"")</f>
        <v>985096.01159999997</v>
      </c>
      <c r="GB4" s="13" t="str">
        <f>IF($A173=E$2,$B173,"")</f>
        <v/>
      </c>
      <c r="GC4" s="13" t="str">
        <f>IF($A174=E$2,$B174,"")</f>
        <v/>
      </c>
      <c r="GD4" s="13">
        <f>IF($A175=E$2,$B175,"")</f>
        <v>1008909.6456</v>
      </c>
      <c r="GE4" s="13">
        <f>IF($A176=E$2,$B176,"")</f>
        <v>1013972.5539636364</v>
      </c>
      <c r="GF4" s="13" t="str">
        <f>IF($A177=E$2,$B177,"")</f>
        <v/>
      </c>
      <c r="GG4" s="13">
        <f>IF($A178=E$2,$B178,"")</f>
        <v>1021660.9856</v>
      </c>
      <c r="GH4" s="13" t="str">
        <f>IF($A179=E$2,$B179,"")</f>
        <v/>
      </c>
      <c r="GI4" s="13" t="str">
        <f>IF($A180=E$2,$B180,"")</f>
        <v/>
      </c>
      <c r="GJ4" s="13" t="str">
        <f>IF($A181=E$2,$B181,"")</f>
        <v/>
      </c>
      <c r="GK4" s="13" t="str">
        <f>IF($A182=E$2,$B182,"")</f>
        <v/>
      </c>
      <c r="GL4" s="13" t="str">
        <f>IF($A183=E$2,$B183,"")</f>
        <v/>
      </c>
      <c r="GM4" s="13" t="str">
        <f>IF($A184=E$2,$B184,"")</f>
        <v/>
      </c>
      <c r="GN4" s="13">
        <f>IF($A185=E$2,$B185,"")</f>
        <v>1044108.8015090909</v>
      </c>
      <c r="GO4" s="13" t="str">
        <f>IF($A186=E$2,$B186,"")</f>
        <v/>
      </c>
      <c r="GP4" s="13" t="str">
        <f>IF($A187=E$2,$B187,"")</f>
        <v/>
      </c>
      <c r="GQ4" s="13" t="str">
        <f>IF($A188=E$2,$B188,"")</f>
        <v/>
      </c>
      <c r="GR4" s="13" t="str">
        <f>IF($A189=E$2,$B189,"")</f>
        <v/>
      </c>
      <c r="GS4" s="13">
        <f>IF($A190=E$2,$B190,"")</f>
        <v>1053660.9856</v>
      </c>
      <c r="GT4" s="13" t="str">
        <f>IF($A191=E$2,$B191,"")</f>
        <v/>
      </c>
      <c r="GU4" s="13" t="str">
        <f>IF($A192=E$2,$B192,"")</f>
        <v/>
      </c>
      <c r="GV4" s="13" t="str">
        <f>IF($A193=E$2,$B193,"")</f>
        <v/>
      </c>
      <c r="GW4" s="13" t="str">
        <f>IF($A194=E$2,$B194,"")</f>
        <v/>
      </c>
      <c r="GX4" s="13" t="str">
        <f>IF($A195=E$2,$B195,"")</f>
        <v/>
      </c>
      <c r="GY4" s="13" t="str">
        <f>IF($A196=E$2,$B196,"")</f>
        <v/>
      </c>
      <c r="GZ4" s="13" t="str">
        <f>IF($A197=E$2,$B197,"")</f>
        <v/>
      </c>
      <c r="HA4" s="13" t="str">
        <f>IF($A198=E$2,$B198,"")</f>
        <v/>
      </c>
      <c r="HB4" s="13" t="str">
        <f>IF($A199=E$2,$B199,"")</f>
        <v/>
      </c>
      <c r="HC4" s="13" t="str">
        <f>IF($A200=E$2,$B200,"")</f>
        <v/>
      </c>
      <c r="HD4" s="13" t="str">
        <f>IF($A201=E$2,$B201,"")</f>
        <v/>
      </c>
      <c r="HE4" s="13" t="str">
        <f>IF($A202=E$2,$B202,"")</f>
        <v/>
      </c>
      <c r="HF4" s="13" t="str">
        <f>IF($A203=E$2,$B203,"")</f>
        <v/>
      </c>
      <c r="HG4" s="13" t="str">
        <f>IF($A204=E$2,$B204,"")</f>
        <v/>
      </c>
      <c r="HH4" s="13" t="str">
        <f>IF($A205=E$2,$B205,"")</f>
        <v/>
      </c>
      <c r="HI4" s="13">
        <f>IF($A206=E$2,$B206,"")</f>
        <v>1097660.9856</v>
      </c>
      <c r="HJ4" s="13">
        <f>IF($A207=E$2,$B207,"")</f>
        <v>1097660.9856</v>
      </c>
      <c r="HK4" s="13" t="str">
        <f>IF($A208=E$2,$B208,"")</f>
        <v/>
      </c>
      <c r="HL4" s="13" t="str">
        <f>IF($A209=E$2,$B209,"")</f>
        <v/>
      </c>
      <c r="HM4" s="13" t="str">
        <f>IF($A210=E$2,$B210,"")</f>
        <v/>
      </c>
      <c r="HN4" s="13" t="str">
        <f>IF($A211=E$2,$B211,"")</f>
        <v/>
      </c>
      <c r="HO4" s="13" t="str">
        <f>IF($A212=E$2,$B212,"")</f>
        <v/>
      </c>
      <c r="HP4" s="13" t="str">
        <f>IF($A213=E$2,$B213,"")</f>
        <v/>
      </c>
      <c r="HQ4" s="13" t="str">
        <f>IF($A214=E$2,$B214,"")</f>
        <v/>
      </c>
      <c r="HR4" s="13" t="str">
        <f>IF($A215=E$2,$B215,"")</f>
        <v/>
      </c>
      <c r="HS4" s="13" t="str">
        <f>IF($A216=E$2,$B216,"")</f>
        <v/>
      </c>
      <c r="HT4" s="13" t="str">
        <f>IF($A217=E$2,$B217,"")</f>
        <v/>
      </c>
      <c r="HU4" s="13" t="str">
        <f>IF($A218=E$2,$B218,"")</f>
        <v/>
      </c>
      <c r="HV4" s="13" t="str">
        <f>IF($A219=E$2,$B219,"")</f>
        <v/>
      </c>
      <c r="HW4" s="13" t="str">
        <f>IF($A220=E$2,$B220,"")</f>
        <v/>
      </c>
      <c r="HX4" s="13" t="str">
        <f>IF($A221=E$2,$B221,"")</f>
        <v/>
      </c>
      <c r="HY4" s="13" t="str">
        <f>IF($A222=E$2,$B222,"")</f>
        <v/>
      </c>
      <c r="HZ4" s="13">
        <f>IF($A223=E$2,$B223,"")</f>
        <v>1175546.6806000001</v>
      </c>
      <c r="IA4" s="13" t="str">
        <f>IF($A224=E$2,$B224,"")</f>
        <v/>
      </c>
      <c r="IB4" s="13">
        <f>IF($A225=E$2,$B225,"")</f>
        <v>1215500.0719636364</v>
      </c>
      <c r="IC4" s="13">
        <f>IF($A226=E$2,$B226,"")</f>
        <v>1217660.9856</v>
      </c>
      <c r="ID4" s="13" t="str">
        <f>IF($A227=E$2,$B227,"")</f>
        <v/>
      </c>
      <c r="IE4" s="13" t="str">
        <f>IF($A228=E$2,$B228,"")</f>
        <v/>
      </c>
      <c r="IF4" s="13">
        <f>IF($A229=E$2,$B229,"")</f>
        <v>1244736.374509091</v>
      </c>
      <c r="IG4" s="13" t="str">
        <f>IF($A230=E$2,$B230,"")</f>
        <v/>
      </c>
      <c r="IH4" s="13" t="str">
        <f>IF($A231=E$2,$B231,"")</f>
        <v/>
      </c>
      <c r="II4" s="13" t="str">
        <f>IF($A232=E$2,$B232,"")</f>
        <v/>
      </c>
      <c r="IJ4" s="13" t="str">
        <f>IF($A233=E$2,$B233,"")</f>
        <v/>
      </c>
      <c r="IK4" s="13" t="str">
        <f>IF($A234=E$2,$B234,"")</f>
        <v/>
      </c>
      <c r="IL4" s="13" t="str">
        <f>IF($A235=E$2,$B235,"")</f>
        <v/>
      </c>
      <c r="IM4" s="13" t="str">
        <f>IF($A236=E$2,$B236,"")</f>
        <v/>
      </c>
      <c r="IN4" s="13" t="str">
        <f>IF($A237=E$2,$B237,"")</f>
        <v/>
      </c>
      <c r="IO4" s="13" t="str">
        <f>IF($A238=E$2,$B238,"")</f>
        <v/>
      </c>
      <c r="IP4" s="13" t="str">
        <f>IF($A239=E$2,$B239,"")</f>
        <v/>
      </c>
      <c r="IQ4" s="13" t="str">
        <f>IF($A240=E$2,$B240,"")</f>
        <v/>
      </c>
      <c r="IR4" s="13" t="str">
        <f>IF($A241=E$2,$B241,"")</f>
        <v/>
      </c>
      <c r="IS4" s="13" t="str">
        <f>IF($A242=E$2,$B242,"")</f>
        <v/>
      </c>
      <c r="IT4" s="13">
        <f>IF($A243=E$2,$B243,"")</f>
        <v>1512197.8857818183</v>
      </c>
      <c r="IU4" s="13" t="str">
        <f>IF($A244=E$2,$B244,"")</f>
        <v/>
      </c>
      <c r="IV4" s="13" t="str">
        <f>IF($A245=E$2,$B245,"")</f>
        <v/>
      </c>
      <c r="IW4" s="13" t="str">
        <f>IF($A246=E$2,$B246,"")</f>
        <v/>
      </c>
      <c r="IX4" s="13" t="str">
        <f>IF($A247=E$2,$B247,"")</f>
        <v/>
      </c>
      <c r="IY4" s="13" t="str">
        <f>IF($A248=E$2,$B248,"")</f>
        <v/>
      </c>
      <c r="IZ4" s="13" t="str">
        <f>IF($A249=E$2,$B249,"")</f>
        <v/>
      </c>
      <c r="JA4" s="13" t="str">
        <f>IF($A250=E$2,$B250,"")</f>
        <v/>
      </c>
      <c r="JB4" s="13">
        <f>IF($A251=E$2,$B251,"")</f>
        <v>2130000</v>
      </c>
      <c r="JC4" s="13" t="str">
        <f>IF($A252=E$2,$B252,"")</f>
        <v/>
      </c>
      <c r="JD4" s="13" t="str">
        <f>IF($A253=E$2,$B253,"")</f>
        <v/>
      </c>
      <c r="JE4" s="13" t="str">
        <f>IF($A254=E$2,$B254,"")</f>
        <v/>
      </c>
      <c r="JF4" s="13" t="str">
        <f>IF($A255=E$2,$B255,"")</f>
        <v/>
      </c>
      <c r="JG4" s="13" t="str">
        <f>IF($A256=E$2,$B256,"")</f>
        <v/>
      </c>
      <c r="JH4" s="13" t="str">
        <f>IF($A257=E$2,$B257,"")</f>
        <v/>
      </c>
      <c r="JI4" s="13" t="str">
        <f>IF($A258=E$2,$B258,"")</f>
        <v/>
      </c>
      <c r="JJ4" s="13" t="str">
        <f>IF($A259=E$2,$B259,"")</f>
        <v/>
      </c>
      <c r="JK4" s="13">
        <f>IF($A260=E$2,$B260,"")</f>
        <v>2206000</v>
      </c>
      <c r="JL4" s="13">
        <f>IF($A261=E$2,$B261,"")</f>
        <v>2217152.5389999999</v>
      </c>
      <c r="JM4" s="13">
        <f>IF($A262=E$2,$B262,"")</f>
        <v>2250000</v>
      </c>
      <c r="JN4" s="13" t="str">
        <f>IF($A263=E$2,$B263,"")</f>
        <v/>
      </c>
      <c r="JO4" s="13">
        <f>IF($A264=E$2,$B264,"")</f>
        <v>2282000</v>
      </c>
      <c r="JP4" s="13">
        <f>IF($A265=E$2,$B265,"")</f>
        <v>2282000</v>
      </c>
      <c r="JQ4" s="13" t="str">
        <f>IF($A266=E$2,$B266,"")</f>
        <v/>
      </c>
      <c r="JR4" s="13" t="str">
        <f>IF($A267=E$2,$B267,"")</f>
        <v/>
      </c>
      <c r="JS4" s="13">
        <f>IF($A268=E$2,$B268,"")</f>
        <v>2370000</v>
      </c>
      <c r="JT4" s="13" t="str">
        <f>IF($A269=E$2,$B269,"")</f>
        <v/>
      </c>
      <c r="JU4" s="13" t="str">
        <f>IF($A270=E$2,$B270,"")</f>
        <v/>
      </c>
      <c r="JV4" s="13" t="str">
        <f>IF($A271=E$2,$B271,"")</f>
        <v/>
      </c>
      <c r="JW4" s="13" t="str">
        <f>IF($A272=E$2,$B272,"")</f>
        <v/>
      </c>
      <c r="JX4" s="13">
        <f>IF($A273=E$2,$B273,"")</f>
        <v>2598000</v>
      </c>
      <c r="JY4" s="13" t="str">
        <f>IF($A274=E$2,$B274,"")</f>
        <v/>
      </c>
      <c r="JZ4" s="13" t="str">
        <f>IF($A275=E$2,$B275,"")</f>
        <v/>
      </c>
      <c r="KA4" s="13">
        <f>IF($A276=E$2,$B276,"")</f>
        <v>2651660.9856000002</v>
      </c>
      <c r="KB4" s="13" t="str">
        <f>IF($A277=E$2,$B277,"")</f>
        <v/>
      </c>
      <c r="KC4" s="13" t="str">
        <f>IF($A278=E$2,$B278,"")</f>
        <v/>
      </c>
      <c r="KD4" s="13" t="str">
        <f>IF($A279=E$2,$B279,"")</f>
        <v/>
      </c>
      <c r="KE4" s="13" t="str">
        <f>IF($A280=E$2,$B280,"")</f>
        <v/>
      </c>
      <c r="KF4" s="13" t="str">
        <f>IF($A281=E$2,$B281,"")</f>
        <v/>
      </c>
      <c r="KG4" s="13">
        <f>IF($A282=E$2,$B282,"")</f>
        <v>2694229.5119636366</v>
      </c>
      <c r="KH4" s="13">
        <f>IF($A283=E$2,$B283,"")</f>
        <v>2695660.9856000002</v>
      </c>
      <c r="KI4" s="13">
        <f>IF($A284=E$2,$B284,"")</f>
        <v>2727660.9856000002</v>
      </c>
      <c r="KJ4" s="13" t="str">
        <f>IF($A285=E$2,$B285,"")</f>
        <v/>
      </c>
      <c r="KK4" s="13" t="str">
        <f>IF($A286=E$2,$B286,"")</f>
        <v/>
      </c>
      <c r="KL4" s="13">
        <f>IF($A287=E$2,$B287,"")</f>
        <v>2771660.9856000002</v>
      </c>
      <c r="KM4" s="13" t="str">
        <f>IF($A288=E$2,$B288,"")</f>
        <v/>
      </c>
      <c r="KN4" s="13">
        <f>IF($A289=E$2,$B289,"")</f>
        <v>2849546.6805999996</v>
      </c>
      <c r="KO4" s="13">
        <f>IF($A290=E$2,$B290,"")</f>
        <v>2891660.9856000002</v>
      </c>
      <c r="KP4" s="13" t="str">
        <f>IF($A291=E$2,$B291,"")</f>
        <v/>
      </c>
      <c r="KQ4" s="13" t="str">
        <f>IF($A292=E$2,$B292,"")</f>
        <v/>
      </c>
      <c r="KR4" s="13" t="str">
        <f>IF($A293=E$2,$B293,"")</f>
        <v/>
      </c>
      <c r="KS4" s="13">
        <f>IF($A294=E$2,$B294,"")</f>
        <v>2999660.9856000002</v>
      </c>
      <c r="KT4" s="13" t="str">
        <f>IF($A295=E$2,$B295,"")</f>
        <v/>
      </c>
      <c r="KU4" s="13" t="str">
        <f>IF($A296=E$2,$B296,"")</f>
        <v/>
      </c>
      <c r="KV4" s="13">
        <f>IF($A297=E$2,$B297,"")</f>
        <v>3039419.2736</v>
      </c>
      <c r="KW4" s="13" t="str">
        <f>IF($A298=E$2,$B298,"")</f>
        <v/>
      </c>
      <c r="KX4" s="13" t="str">
        <f>IF($A299=E$2,$B299,"")</f>
        <v/>
      </c>
      <c r="KY4" s="13" t="str">
        <f>IF($A300=E$2,$B300,"")</f>
        <v/>
      </c>
      <c r="KZ4" s="13" t="str">
        <f>IF($A301=E$2,$B301,"")</f>
        <v/>
      </c>
      <c r="LA4" s="13">
        <f>IF($A302=E$2,$B302,"")</f>
        <v>3565380.7122363634</v>
      </c>
    </row>
    <row r="5" spans="1:313" x14ac:dyDescent="0.25">
      <c r="A5" t="s">
        <v>177</v>
      </c>
      <c r="B5" s="13">
        <v>304000</v>
      </c>
      <c r="C5" s="13" t="str">
        <f t="shared" si="0"/>
        <v/>
      </c>
      <c r="D5" s="13" t="str">
        <f t="shared" si="0"/>
        <v/>
      </c>
      <c r="E5" s="13">
        <f t="shared" si="0"/>
        <v>304000</v>
      </c>
      <c r="F5" s="13" t="str">
        <f t="shared" si="0"/>
        <v/>
      </c>
      <c r="G5" s="13" t="str">
        <f t="shared" si="0"/>
        <v/>
      </c>
      <c r="H5" s="13" t="str">
        <f t="shared" si="0"/>
        <v/>
      </c>
      <c r="I5" s="13" t="str">
        <f t="shared" si="0"/>
        <v/>
      </c>
      <c r="M5" t="s">
        <v>312</v>
      </c>
      <c r="N5" s="13" t="str">
        <f>IF($A3=F$2,$B3,"")</f>
        <v/>
      </c>
      <c r="O5" s="13" t="str">
        <f>IF($A4=F$2,$B4,"")</f>
        <v/>
      </c>
      <c r="P5" s="13" t="str">
        <f>IF($A5=F$2,$B5,"")</f>
        <v/>
      </c>
      <c r="Q5" s="13" t="str">
        <f>IF($A6=F$2,$B6,"")</f>
        <v/>
      </c>
      <c r="R5" s="13" t="str">
        <f>IF($A7=F$2,$B7,"")</f>
        <v/>
      </c>
      <c r="S5" s="13" t="str">
        <f>IF($A8=F$2,$B8,"")</f>
        <v/>
      </c>
      <c r="T5" s="13" t="str">
        <f>IF($A9=F$2,$B9,"")</f>
        <v/>
      </c>
      <c r="U5" s="13" t="str">
        <f>IF($A10=F$2,$B10,"")</f>
        <v/>
      </c>
      <c r="V5" s="13" t="str">
        <f>IF($A11=F$2,$B11,"")</f>
        <v/>
      </c>
      <c r="W5" s="13" t="str">
        <f>IF($A12=F$2,$B12,"")</f>
        <v/>
      </c>
      <c r="X5" s="13" t="str">
        <f>IF($A13=F$2,$B13,"")</f>
        <v/>
      </c>
      <c r="Y5" s="13" t="str">
        <f>IF($A14=F$2,$B14,"")</f>
        <v/>
      </c>
      <c r="Z5" s="13" t="str">
        <f>IF($A15=F$2,$B15,"")</f>
        <v/>
      </c>
      <c r="AA5" s="13" t="str">
        <f>IF($A16=F$2,$B16,"")</f>
        <v/>
      </c>
      <c r="AB5" s="13" t="str">
        <f>IF($A17=F$2,$B17,"")</f>
        <v/>
      </c>
      <c r="AC5" s="13" t="str">
        <f>IF($A18=F$2,$B18,"")</f>
        <v/>
      </c>
      <c r="AD5" s="13" t="str">
        <f>IF($A19=F$2,$B19,"")</f>
        <v/>
      </c>
      <c r="AE5" s="13" t="str">
        <f>IF($A20=F$2,$B20,"")</f>
        <v/>
      </c>
      <c r="AF5" s="13" t="str">
        <f>IF($A21=F$2,$B21,"")</f>
        <v/>
      </c>
      <c r="AG5" s="13" t="str">
        <f>IF($A22=F$2,$B22,"")</f>
        <v/>
      </c>
      <c r="AH5" s="13">
        <f>IF($A23=F$2,$B23,"")</f>
        <v>380000</v>
      </c>
      <c r="AI5" s="13">
        <f>IF($A24=F$2,$B24,"")</f>
        <v>380000</v>
      </c>
      <c r="AJ5" s="13" t="str">
        <f>IF($A25=F$2,$B25,"")</f>
        <v/>
      </c>
      <c r="AK5" s="13" t="str">
        <f>IF($A26=F$2,$B26,"")</f>
        <v/>
      </c>
      <c r="AL5" s="13" t="str">
        <f>IF($A27=F$2,$B27,"")</f>
        <v/>
      </c>
      <c r="AM5" s="13" t="str">
        <f>IF($A28=F$2,$B28,"")</f>
        <v/>
      </c>
      <c r="AN5" s="13" t="str">
        <f>IF($A29=F$2,$B29,"")</f>
        <v/>
      </c>
      <c r="AO5" s="13" t="str">
        <f>IF($A30=F$2,$B30,"")</f>
        <v/>
      </c>
      <c r="AP5" s="13" t="str">
        <f>IF($A31=F$2,$B31,"")</f>
        <v/>
      </c>
      <c r="AQ5" s="13" t="str">
        <f>IF($A32=F$2,$B32,"")</f>
        <v/>
      </c>
      <c r="AR5" s="13" t="str">
        <f>IF($A33=F$2,$B33,"")</f>
        <v/>
      </c>
      <c r="AS5" s="13" t="str">
        <f>IF($A34=F$2,$B34,"")</f>
        <v/>
      </c>
      <c r="AT5" s="13" t="str">
        <f>IF($A35=F$2,$B35,"")</f>
        <v/>
      </c>
      <c r="AU5" s="13" t="str">
        <f>IF($A36=F$2,$B36,"")</f>
        <v/>
      </c>
      <c r="AV5" s="13" t="str">
        <f>IF($A37=F$2,$B37,"")</f>
        <v/>
      </c>
      <c r="AW5" s="13" t="str">
        <f>IF($A38=F$2,$B38,"")</f>
        <v/>
      </c>
      <c r="AX5" s="13" t="str">
        <f>IF($A39=F$2,$B39,"")</f>
        <v/>
      </c>
      <c r="AY5" s="13" t="str">
        <f>IF($A40=F$2,$B40,"")</f>
        <v/>
      </c>
      <c r="AZ5" s="13" t="str">
        <f>IF($A41=F$2,$B41,"")</f>
        <v/>
      </c>
      <c r="BA5" s="13" t="str">
        <f>IF($A42=F$2,$B42,"")</f>
        <v/>
      </c>
      <c r="BB5" s="13" t="str">
        <f>IF($A43=F$2,$B43,"")</f>
        <v/>
      </c>
      <c r="BC5" s="13" t="str">
        <f>IF($A44=F$2,$B44,"")</f>
        <v/>
      </c>
      <c r="BD5" s="13" t="str">
        <f>IF($A45=F$2,$B45,"")</f>
        <v/>
      </c>
      <c r="BE5" s="13" t="str">
        <f>IF($A46=F$2,$B46,"")</f>
        <v/>
      </c>
      <c r="BF5" s="13">
        <f>IF($A47=F$2,$B47,"")</f>
        <v>456000</v>
      </c>
      <c r="BG5" s="13" t="str">
        <f>IF($A48=F$2,$B48,"")</f>
        <v/>
      </c>
      <c r="BH5" s="13" t="str">
        <f>IF($A49=F$2,$B49,"")</f>
        <v/>
      </c>
      <c r="BI5" s="13" t="str">
        <f>IF($A50=F$2,$B50,"")</f>
        <v/>
      </c>
      <c r="BJ5" s="13" t="str">
        <f>IF($A51=F$2,$B51,"")</f>
        <v/>
      </c>
      <c r="BK5" s="13" t="str">
        <f>IF($A52=F$2,$B52,"")</f>
        <v/>
      </c>
      <c r="BL5" s="13" t="str">
        <f>IF($A53=F$2,$B53,"")</f>
        <v/>
      </c>
      <c r="BM5" s="13" t="str">
        <f>IF($A54=F$2,$B54,"")</f>
        <v/>
      </c>
      <c r="BN5" s="13" t="str">
        <f>IF($A55=F$2,$B55,"")</f>
        <v/>
      </c>
      <c r="BO5" s="13" t="str">
        <f>IF($A56=F$2,$B56,"")</f>
        <v/>
      </c>
      <c r="BP5" s="13" t="str">
        <f>IF($A57=F$2,$B57,"")</f>
        <v/>
      </c>
      <c r="BQ5" s="13" t="str">
        <f>IF($A58=F$2,$B58,"")</f>
        <v/>
      </c>
      <c r="BR5" s="13" t="str">
        <f>IF($A59=F$2,$B59,"")</f>
        <v/>
      </c>
      <c r="BS5" s="13">
        <f>IF($A60=F$2,$B60,"")</f>
        <v>500000</v>
      </c>
      <c r="BT5" s="13" t="str">
        <f>IF($A61=F$2,$B61,"")</f>
        <v/>
      </c>
      <c r="BU5" s="13" t="str">
        <f>IF($A62=F$2,$B62,"")</f>
        <v/>
      </c>
      <c r="BV5" s="13" t="str">
        <f>IF($A63=F$2,$B63,"")</f>
        <v/>
      </c>
      <c r="BW5" s="13" t="str">
        <f>IF($A64=F$2,$B64,"")</f>
        <v/>
      </c>
      <c r="BX5" s="13" t="str">
        <f>IF($A65=F$2,$B65,"")</f>
        <v/>
      </c>
      <c r="BY5" s="13" t="str">
        <f>IF($A66=F$2,$B66,"")</f>
        <v/>
      </c>
      <c r="BZ5" s="13" t="str">
        <f>IF($A67=F$2,$B67,"")</f>
        <v/>
      </c>
      <c r="CA5" s="13" t="str">
        <f>IF($A68=F$2,$B68,"")</f>
        <v/>
      </c>
      <c r="CB5" s="13" t="str">
        <f>IF($A69=F$2,$B69,"")</f>
        <v/>
      </c>
      <c r="CC5" s="13" t="str">
        <f>IF($A70=F$2,$B70,"")</f>
        <v/>
      </c>
      <c r="CD5" s="13" t="str">
        <f>IF($A71=F$2,$B71,"")</f>
        <v/>
      </c>
      <c r="CE5" s="13" t="str">
        <f>IF($A72=F$2,$B72,"")</f>
        <v/>
      </c>
      <c r="CF5" s="13" t="str">
        <f>IF($A73=F$2,$B73,"")</f>
        <v/>
      </c>
      <c r="CG5" s="13" t="str">
        <f>IF($A74=F$2,$B74,"")</f>
        <v/>
      </c>
      <c r="CH5" s="13" t="str">
        <f>IF($A75=F$2,$B75,"")</f>
        <v/>
      </c>
      <c r="CI5" s="13" t="str">
        <f>IF($A76=F$2,$B76,"")</f>
        <v/>
      </c>
      <c r="CJ5" s="13" t="str">
        <f>IF($A77=F$2,$B77,"")</f>
        <v/>
      </c>
      <c r="CK5" s="13" t="str">
        <f>IF($A78=F$2,$B78,"")</f>
        <v/>
      </c>
      <c r="CL5" s="13" t="str">
        <f>IF($A79=F$2,$B79,"")</f>
        <v/>
      </c>
      <c r="CM5" s="13" t="str">
        <f>IF($A80=F$2,$B80,"")</f>
        <v/>
      </c>
      <c r="CN5" s="13" t="str">
        <f>IF($A81=F$2,$B81,"")</f>
        <v/>
      </c>
      <c r="CO5" s="13" t="str">
        <f>IF($A82=F$2,$B82,"")</f>
        <v/>
      </c>
      <c r="CP5" s="13" t="str">
        <f>IF($A83=F$2,$B83,"")</f>
        <v/>
      </c>
      <c r="CQ5" s="13" t="str">
        <f>IF($A84=F$2,$B84,"")</f>
        <v/>
      </c>
      <c r="CR5" s="13" t="str">
        <f>IF($A85=F$2,$B85,"")</f>
        <v/>
      </c>
      <c r="CS5" s="13" t="str">
        <f>IF($A86=F$2,$B86,"")</f>
        <v/>
      </c>
      <c r="CT5" s="13" t="str">
        <f>IF($A87=F$2,$B87,"")</f>
        <v/>
      </c>
      <c r="CU5" s="13" t="str">
        <f>IF($A88=F$2,$B88,"")</f>
        <v/>
      </c>
      <c r="CV5" s="13" t="str">
        <f>IF($A89=F$2,$B89,"")</f>
        <v/>
      </c>
      <c r="CW5" s="13" t="str">
        <f>IF($A90=F$2,$B90,"")</f>
        <v/>
      </c>
      <c r="CX5" s="13" t="str">
        <f>IF($A91=F$2,$B91,"")</f>
        <v/>
      </c>
      <c r="CY5" s="13" t="str">
        <f>IF($A92=F$2,$B92,"")</f>
        <v/>
      </c>
      <c r="CZ5" s="13" t="str">
        <f>IF($A93=F$2,$B93,"")</f>
        <v/>
      </c>
      <c r="DA5" s="13" t="str">
        <f>IF($A94=F$2,$B94,"")</f>
        <v/>
      </c>
      <c r="DB5" s="13" t="str">
        <f>IF($A95=F$2,$B95,"")</f>
        <v/>
      </c>
      <c r="DC5" s="13" t="str">
        <f>IF($A96=F$2,$B96,"")</f>
        <v/>
      </c>
      <c r="DD5" s="13" t="str">
        <f>IF($A97=F$2,$B97,"")</f>
        <v/>
      </c>
      <c r="DE5" s="13" t="str">
        <f>IF($A98=F$2,$B98,"")</f>
        <v/>
      </c>
      <c r="DF5" s="13" t="str">
        <f>IF($A99=F$2,$B99,"")</f>
        <v/>
      </c>
      <c r="DG5" s="13" t="str">
        <f>IF($A100=F$2,$B100,"")</f>
        <v/>
      </c>
      <c r="DH5" s="13" t="str">
        <f>IF($A101=F$2,$B101,"")</f>
        <v/>
      </c>
      <c r="DI5" s="13" t="str">
        <f>IF($A102=F$2,$B102,"")</f>
        <v/>
      </c>
      <c r="DJ5" s="13" t="str">
        <f>IF($A103=F$2,$B103,"")</f>
        <v/>
      </c>
      <c r="DK5" s="13" t="str">
        <f>IF($A104=F$2,$B104,"")</f>
        <v/>
      </c>
      <c r="DL5" s="13" t="str">
        <f>IF($A105=F$2,$B105,"")</f>
        <v/>
      </c>
      <c r="DM5" s="13" t="str">
        <f>IF($A106=F$2,$B106,"")</f>
        <v/>
      </c>
      <c r="DN5" s="13" t="str">
        <f>IF($A107=F$2,$B107,"")</f>
        <v/>
      </c>
      <c r="DO5" s="13" t="str">
        <f>IF($A108=F$2,$B108,"")</f>
        <v/>
      </c>
      <c r="DP5" s="13" t="str">
        <f>IF($A109=F$2,$B109,"")</f>
        <v/>
      </c>
      <c r="DQ5" s="13" t="str">
        <f>IF($A110=F$2,$B110,"")</f>
        <v/>
      </c>
      <c r="DR5" s="13" t="str">
        <f>IF($A111=F$2,$B111,"")</f>
        <v/>
      </c>
      <c r="DS5" s="13">
        <f>IF($A112=F$2,$B112,"")</f>
        <v>620000</v>
      </c>
      <c r="DT5" s="13" t="str">
        <f>IF($A113=F$2,$B113,"")</f>
        <v/>
      </c>
      <c r="DU5" s="13" t="str">
        <f>IF($A114=F$2,$B114,"")</f>
        <v/>
      </c>
      <c r="DV5" s="13" t="str">
        <f>IF($A115=F$2,$B115,"")</f>
        <v/>
      </c>
      <c r="DW5" s="13" t="str">
        <f>IF($A116=F$2,$B116,"")</f>
        <v/>
      </c>
      <c r="DX5" s="13" t="str">
        <f>IF($A117=F$2,$B117,"")</f>
        <v/>
      </c>
      <c r="DY5" s="13" t="str">
        <f>IF($A118=F$2,$B118,"")</f>
        <v/>
      </c>
      <c r="DZ5" s="13" t="str">
        <f>IF($A119=F$2,$B119,"")</f>
        <v/>
      </c>
      <c r="EA5" s="13" t="str">
        <f>IF($A120=F$2,$B120,"")</f>
        <v/>
      </c>
      <c r="EB5" s="13" t="str">
        <f>IF($A121=F$2,$B121,"")</f>
        <v/>
      </c>
      <c r="EC5" s="13" t="str">
        <f>IF($A122=F$2,$B122,"")</f>
        <v/>
      </c>
      <c r="ED5" s="13" t="str">
        <f>IF($A123=F$2,$B123,"")</f>
        <v/>
      </c>
      <c r="EE5" s="13" t="str">
        <f>IF($A124=F$2,$B124,"")</f>
        <v/>
      </c>
      <c r="EF5" s="13" t="str">
        <f>IF($A125=F$2,$B125,"")</f>
        <v/>
      </c>
      <c r="EG5" s="13" t="str">
        <f>IF($A126=F$2,$B126,"")</f>
        <v/>
      </c>
      <c r="EH5" s="13" t="str">
        <f>IF($A127=F$2,$B127,"")</f>
        <v/>
      </c>
      <c r="EI5" s="13" t="str">
        <f>IF($A128=F$2,$B128,"")</f>
        <v/>
      </c>
      <c r="EJ5" s="13" t="str">
        <f>IF($A129=F$2,$B129,"")</f>
        <v/>
      </c>
      <c r="EK5" s="13" t="str">
        <f>IF($A130=F$2,$B130,"")</f>
        <v/>
      </c>
      <c r="EL5" s="13" t="str">
        <f>IF($A131=F$2,$B131,"")</f>
        <v/>
      </c>
      <c r="EM5" s="13" t="str">
        <f>IF($A132=F$2,$B132,"")</f>
        <v/>
      </c>
      <c r="EN5" s="13" t="str">
        <f>IF($A133=F$2,$B133,"")</f>
        <v/>
      </c>
      <c r="EO5" s="13" t="str">
        <f>IF($A134=F$2,$B134,"")</f>
        <v/>
      </c>
      <c r="EP5" s="13" t="str">
        <f>IF($A135=F$2,$B135,"")</f>
        <v/>
      </c>
      <c r="EQ5" s="13" t="str">
        <f>IF($A136=F$2,$B136,"")</f>
        <v/>
      </c>
      <c r="ER5" s="13" t="str">
        <f>IF($A137=F$2,$B137,"")</f>
        <v/>
      </c>
      <c r="ES5" s="13" t="str">
        <f>IF($A138=F$2,$B138,"")</f>
        <v/>
      </c>
      <c r="ET5" s="13" t="str">
        <f>IF($A139=F$2,$B139,"")</f>
        <v/>
      </c>
      <c r="EU5" s="13" t="str">
        <f>IF($A140=F$2,$B140,"")</f>
        <v/>
      </c>
      <c r="EV5" s="13" t="str">
        <f>IF($A141=F$2,$B141,"")</f>
        <v/>
      </c>
      <c r="EW5" s="13" t="str">
        <f>IF($A142=F$2,$B142,"")</f>
        <v/>
      </c>
      <c r="EX5" s="13" t="str">
        <f>IF($A143=F$2,$B143,"")</f>
        <v/>
      </c>
      <c r="EY5" s="13" t="str">
        <f>IF($A144=F$2,$B144,"")</f>
        <v/>
      </c>
      <c r="EZ5" s="13" t="str">
        <f>IF($A145=F$2,$B145,"")</f>
        <v/>
      </c>
      <c r="FA5" s="13" t="str">
        <f>IF($A146=F$2,$B146,"")</f>
        <v/>
      </c>
      <c r="FB5" s="13" t="str">
        <f>IF($A147=F$2,$B147,"")</f>
        <v/>
      </c>
      <c r="FC5" s="13" t="str">
        <f>IF($A148=F$2,$B148,"")</f>
        <v/>
      </c>
      <c r="FD5" s="13" t="str">
        <f>IF($A149=F$2,$B149,"")</f>
        <v/>
      </c>
      <c r="FE5" s="13" t="str">
        <f>IF($A150=F$2,$B150,"")</f>
        <v/>
      </c>
      <c r="FF5" s="13" t="str">
        <f>IF($A151=F$2,$B151,"")</f>
        <v/>
      </c>
      <c r="FG5" s="13" t="str">
        <f>IF($A152=F$2,$B152,"")</f>
        <v/>
      </c>
      <c r="FH5" s="13" t="str">
        <f>IF($A153=F$2,$B153,"")</f>
        <v/>
      </c>
      <c r="FI5" s="13" t="str">
        <f>IF($A154=F$2,$B154,"")</f>
        <v/>
      </c>
      <c r="FJ5" s="13" t="str">
        <f>IF($A155=F$2,$B155,"")</f>
        <v/>
      </c>
      <c r="FK5" s="13" t="str">
        <f>IF($A156=F$2,$B156,"")</f>
        <v/>
      </c>
      <c r="FL5" s="13" t="str">
        <f>IF($A157=F$2,$B157,"")</f>
        <v/>
      </c>
      <c r="FM5" s="13" t="str">
        <f>IF($A158=F$2,$B158,"")</f>
        <v/>
      </c>
      <c r="FN5" s="13" t="str">
        <f>IF($A159=F$2,$B159,"")</f>
        <v/>
      </c>
      <c r="FO5" s="13" t="str">
        <f>IF($A160=F$2,$B160,"")</f>
        <v/>
      </c>
      <c r="FP5" s="13" t="str">
        <f>IF($A161=F$2,$B161,"")</f>
        <v/>
      </c>
      <c r="FQ5" s="13" t="str">
        <f>IF($A162=F$2,$B162,"")</f>
        <v/>
      </c>
      <c r="FR5" s="13" t="str">
        <f>IF($A163=F$2,$B163,"")</f>
        <v/>
      </c>
      <c r="FS5" s="13">
        <f>IF($A164=F$2,$B164,"")</f>
        <v>977660.98560000001</v>
      </c>
      <c r="FT5" s="13">
        <f>IF($A165=F$2,$B165,"")</f>
        <v>977660.98560000001</v>
      </c>
      <c r="FU5" s="13" t="str">
        <f>IF($A166=F$2,$B166,"")</f>
        <v/>
      </c>
      <c r="FV5" s="13" t="str">
        <f>IF($A167=F$2,$B167,"")</f>
        <v/>
      </c>
      <c r="FW5" s="13" t="str">
        <f>IF($A168=F$2,$B168,"")</f>
        <v/>
      </c>
      <c r="FX5" s="13" t="str">
        <f>IF($A169=F$2,$B169,"")</f>
        <v/>
      </c>
      <c r="FY5" s="13" t="str">
        <f>IF($A170=F$2,$B170,"")</f>
        <v/>
      </c>
      <c r="FZ5" s="13" t="str">
        <f>IF($A171=F$2,$B171,"")</f>
        <v/>
      </c>
      <c r="GA5" s="13" t="str">
        <f>IF($A172=F$2,$B172,"")</f>
        <v/>
      </c>
      <c r="GB5" s="13" t="str">
        <f>IF($A173=F$2,$B173,"")</f>
        <v/>
      </c>
      <c r="GC5" s="13">
        <f>IF($A174=F$2,$B174,"")</f>
        <v>995239.37278181815</v>
      </c>
      <c r="GD5" s="13" t="str">
        <f>IF($A175=F$2,$B175,"")</f>
        <v/>
      </c>
      <c r="GE5" s="13" t="str">
        <f>IF($A176=F$2,$B176,"")</f>
        <v/>
      </c>
      <c r="GF5" s="13" t="str">
        <f>IF($A177=F$2,$B177,"")</f>
        <v/>
      </c>
      <c r="GG5" s="13" t="str">
        <f>IF($A178=F$2,$B178,"")</f>
        <v/>
      </c>
      <c r="GH5" s="13">
        <f>IF($A179=F$2,$B179,"")</f>
        <v>1021660.9856</v>
      </c>
      <c r="GI5" s="13" t="str">
        <f>IF($A180=F$2,$B180,"")</f>
        <v/>
      </c>
      <c r="GJ5" s="13" t="str">
        <f>IF($A181=F$2,$B181,"")</f>
        <v/>
      </c>
      <c r="GK5" s="13" t="str">
        <f>IF($A182=F$2,$B182,"")</f>
        <v/>
      </c>
      <c r="GL5" s="13" t="str">
        <f>IF($A183=F$2,$B183,"")</f>
        <v/>
      </c>
      <c r="GM5" s="13" t="str">
        <f>IF($A184=F$2,$B184,"")</f>
        <v/>
      </c>
      <c r="GN5" s="13" t="str">
        <f>IF($A185=F$2,$B185,"")</f>
        <v/>
      </c>
      <c r="GO5" s="13" t="str">
        <f>IF($A186=F$2,$B186,"")</f>
        <v/>
      </c>
      <c r="GP5" s="13" t="str">
        <f>IF($A187=F$2,$B187,"")</f>
        <v/>
      </c>
      <c r="GQ5" s="13" t="str">
        <f>IF($A188=F$2,$B188,"")</f>
        <v/>
      </c>
      <c r="GR5" s="13" t="str">
        <f>IF($A189=F$2,$B189,"")</f>
        <v/>
      </c>
      <c r="GS5" s="13" t="str">
        <f>IF($A190=F$2,$B190,"")</f>
        <v/>
      </c>
      <c r="GT5" s="13">
        <f>IF($A191=F$2,$B191,"")</f>
        <v>1053660.9856</v>
      </c>
      <c r="GU5" s="13" t="str">
        <f>IF($A192=F$2,$B192,"")</f>
        <v/>
      </c>
      <c r="GV5" s="13" t="str">
        <f>IF($A193=F$2,$B193,"")</f>
        <v/>
      </c>
      <c r="GW5" s="13" t="str">
        <f>IF($A194=F$2,$B194,"")</f>
        <v/>
      </c>
      <c r="GX5" s="13">
        <f>IF($A195=F$2,$B195,"")</f>
        <v>1053714.8626000001</v>
      </c>
      <c r="GY5" s="13" t="str">
        <f>IF($A196=F$2,$B196,"")</f>
        <v/>
      </c>
      <c r="GZ5" s="13" t="str">
        <f>IF($A197=F$2,$B197,"")</f>
        <v/>
      </c>
      <c r="HA5" s="13" t="str">
        <f>IF($A198=F$2,$B198,"")</f>
        <v/>
      </c>
      <c r="HB5" s="13" t="str">
        <f>IF($A199=F$2,$B199,"")</f>
        <v/>
      </c>
      <c r="HC5" s="13">
        <f>IF($A200=F$2,$B200,"")</f>
        <v>1065660.9856</v>
      </c>
      <c r="HD5" s="13" t="str">
        <f>IF($A201=F$2,$B201,"")</f>
        <v/>
      </c>
      <c r="HE5" s="13" t="str">
        <f>IF($A202=F$2,$B202,"")</f>
        <v/>
      </c>
      <c r="HF5" s="13" t="str">
        <f>IF($A203=F$2,$B203,"")</f>
        <v/>
      </c>
      <c r="HG5" s="13" t="str">
        <f>IF($A204=F$2,$B204,"")</f>
        <v/>
      </c>
      <c r="HH5" s="13" t="str">
        <f>IF($A205=F$2,$B205,"")</f>
        <v/>
      </c>
      <c r="HI5" s="13" t="str">
        <f>IF($A206=F$2,$B206,"")</f>
        <v/>
      </c>
      <c r="HJ5" s="13" t="str">
        <f>IF($A207=F$2,$B207,"")</f>
        <v/>
      </c>
      <c r="HK5" s="13" t="str">
        <f>IF($A208=F$2,$B208,"")</f>
        <v/>
      </c>
      <c r="HL5" s="13" t="str">
        <f>IF($A209=F$2,$B209,"")</f>
        <v/>
      </c>
      <c r="HM5" s="13" t="str">
        <f>IF($A210=F$2,$B210,"")</f>
        <v/>
      </c>
      <c r="HN5" s="13" t="str">
        <f>IF($A211=F$2,$B211,"")</f>
        <v/>
      </c>
      <c r="HO5" s="13" t="str">
        <f>IF($A212=F$2,$B212,"")</f>
        <v/>
      </c>
      <c r="HP5" s="13" t="str">
        <f>IF($A213=F$2,$B213,"")</f>
        <v/>
      </c>
      <c r="HQ5" s="13" t="str">
        <f>IF($A214=F$2,$B214,"")</f>
        <v/>
      </c>
      <c r="HR5" s="13" t="str">
        <f>IF($A215=F$2,$B215,"")</f>
        <v/>
      </c>
      <c r="HS5" s="13" t="str">
        <f>IF($A216=F$2,$B216,"")</f>
        <v/>
      </c>
      <c r="HT5" s="13" t="str">
        <f>IF($A217=F$2,$B217,"")</f>
        <v/>
      </c>
      <c r="HU5" s="13" t="str">
        <f>IF($A218=F$2,$B218,"")</f>
        <v/>
      </c>
      <c r="HV5" s="13">
        <f>IF($A219=F$2,$B219,"")</f>
        <v>1173660.9856</v>
      </c>
      <c r="HW5" s="13" t="str">
        <f>IF($A220=F$2,$B220,"")</f>
        <v/>
      </c>
      <c r="HX5" s="13" t="str">
        <f>IF($A221=F$2,$B221,"")</f>
        <v/>
      </c>
      <c r="HY5" s="13" t="str">
        <f>IF($A222=F$2,$B222,"")</f>
        <v/>
      </c>
      <c r="HZ5" s="13" t="str">
        <f>IF($A223=F$2,$B223,"")</f>
        <v/>
      </c>
      <c r="IA5" s="13" t="str">
        <f>IF($A224=F$2,$B224,"")</f>
        <v/>
      </c>
      <c r="IB5" s="13" t="str">
        <f>IF($A225=F$2,$B225,"")</f>
        <v/>
      </c>
      <c r="IC5" s="13" t="str">
        <f>IF($A226=F$2,$B226,"")</f>
        <v/>
      </c>
      <c r="ID5" s="13" t="str">
        <f>IF($A227=F$2,$B227,"")</f>
        <v/>
      </c>
      <c r="IE5" s="13" t="str">
        <f>IF($A228=F$2,$B228,"")</f>
        <v/>
      </c>
      <c r="IF5" s="13" t="str">
        <f>IF($A229=F$2,$B229,"")</f>
        <v/>
      </c>
      <c r="IG5" s="13" t="str">
        <f>IF($A230=F$2,$B230,"")</f>
        <v/>
      </c>
      <c r="IH5" s="13" t="str">
        <f>IF($A231=F$2,$B231,"")</f>
        <v/>
      </c>
      <c r="II5" s="13" t="str">
        <f>IF($A232=F$2,$B232,"")</f>
        <v/>
      </c>
      <c r="IJ5" s="13" t="str">
        <f>IF($A233=F$2,$B233,"")</f>
        <v/>
      </c>
      <c r="IK5" s="13" t="str">
        <f>IF($A234=F$2,$B234,"")</f>
        <v/>
      </c>
      <c r="IL5" s="13" t="str">
        <f>IF($A235=F$2,$B235,"")</f>
        <v/>
      </c>
      <c r="IM5" s="13" t="str">
        <f>IF($A236=F$2,$B236,"")</f>
        <v/>
      </c>
      <c r="IN5" s="13" t="str">
        <f>IF($A237=F$2,$B237,"")</f>
        <v/>
      </c>
      <c r="IO5" s="13" t="str">
        <f>IF($A238=F$2,$B238,"")</f>
        <v/>
      </c>
      <c r="IP5" s="13" t="str">
        <f>IF($A239=F$2,$B239,"")</f>
        <v/>
      </c>
      <c r="IQ5" s="13" t="str">
        <f>IF($A240=F$2,$B240,"")</f>
        <v/>
      </c>
      <c r="IR5" s="13" t="str">
        <f>IF($A241=F$2,$B241,"")</f>
        <v/>
      </c>
      <c r="IS5" s="13" t="str">
        <f>IF($A242=F$2,$B242,"")</f>
        <v/>
      </c>
      <c r="IT5" s="13" t="str">
        <f>IF($A243=F$2,$B243,"")</f>
        <v/>
      </c>
      <c r="IU5" s="13" t="str">
        <f>IF($A244=F$2,$B244,"")</f>
        <v/>
      </c>
      <c r="IV5" s="13" t="str">
        <f>IF($A245=F$2,$B245,"")</f>
        <v/>
      </c>
      <c r="IW5" s="13" t="str">
        <f>IF($A246=F$2,$B246,"")</f>
        <v/>
      </c>
      <c r="IX5" s="13" t="str">
        <f>IF($A247=F$2,$B247,"")</f>
        <v/>
      </c>
      <c r="IY5" s="13" t="str">
        <f>IF($A248=F$2,$B248,"")</f>
        <v/>
      </c>
      <c r="IZ5" s="13" t="str">
        <f>IF($A249=F$2,$B249,"")</f>
        <v/>
      </c>
      <c r="JA5" s="13" t="str">
        <f>IF($A250=F$2,$B250,"")</f>
        <v/>
      </c>
      <c r="JB5" s="13" t="str">
        <f>IF($A251=F$2,$B251,"")</f>
        <v/>
      </c>
      <c r="JC5" s="13">
        <f>IF($A252=F$2,$B252,"")</f>
        <v>2130000</v>
      </c>
      <c r="JD5" s="13" t="str">
        <f>IF($A253=F$2,$B253,"")</f>
        <v/>
      </c>
      <c r="JE5" s="13" t="str">
        <f>IF($A254=F$2,$B254,"")</f>
        <v/>
      </c>
      <c r="JF5" s="13" t="str">
        <f>IF($A255=F$2,$B255,"")</f>
        <v/>
      </c>
      <c r="JG5" s="13" t="str">
        <f>IF($A256=F$2,$B256,"")</f>
        <v/>
      </c>
      <c r="JH5" s="13" t="str">
        <f>IF($A257=F$2,$B257,"")</f>
        <v/>
      </c>
      <c r="JI5" s="13" t="str">
        <f>IF($A258=F$2,$B258,"")</f>
        <v/>
      </c>
      <c r="JJ5" s="13" t="str">
        <f>IF($A259=F$2,$B259,"")</f>
        <v/>
      </c>
      <c r="JK5" s="13" t="str">
        <f>IF($A260=F$2,$B260,"")</f>
        <v/>
      </c>
      <c r="JL5" s="13" t="str">
        <f>IF($A261=F$2,$B261,"")</f>
        <v/>
      </c>
      <c r="JM5" s="13" t="str">
        <f>IF($A262=F$2,$B262,"")</f>
        <v/>
      </c>
      <c r="JN5" s="13" t="str">
        <f>IF($A263=F$2,$B263,"")</f>
        <v/>
      </c>
      <c r="JO5" s="13" t="str">
        <f>IF($A264=F$2,$B264,"")</f>
        <v/>
      </c>
      <c r="JP5" s="13" t="str">
        <f>IF($A265=F$2,$B265,"")</f>
        <v/>
      </c>
      <c r="JQ5" s="13" t="str">
        <f>IF($A266=F$2,$B266,"")</f>
        <v/>
      </c>
      <c r="JR5" s="13" t="str">
        <f>IF($A267=F$2,$B267,"")</f>
        <v/>
      </c>
      <c r="JS5" s="13" t="str">
        <f>IF($A268=F$2,$B268,"")</f>
        <v/>
      </c>
      <c r="JT5" s="13" t="str">
        <f>IF($A269=F$2,$B269,"")</f>
        <v/>
      </c>
      <c r="JU5" s="13" t="str">
        <f>IF($A270=F$2,$B270,"")</f>
        <v/>
      </c>
      <c r="JV5" s="13" t="str">
        <f>IF($A271=F$2,$B271,"")</f>
        <v/>
      </c>
      <c r="JW5" s="13" t="str">
        <f>IF($A272=F$2,$B272,"")</f>
        <v/>
      </c>
      <c r="JX5" s="13" t="str">
        <f>IF($A273=F$2,$B273,"")</f>
        <v/>
      </c>
      <c r="JY5" s="13" t="str">
        <f>IF($A274=F$2,$B274,"")</f>
        <v/>
      </c>
      <c r="JZ5" s="13" t="str">
        <f>IF($A275=F$2,$B275,"")</f>
        <v/>
      </c>
      <c r="KA5" s="13" t="str">
        <f>IF($A276=F$2,$B276,"")</f>
        <v/>
      </c>
      <c r="KB5" s="13" t="str">
        <f>IF($A277=F$2,$B277,"")</f>
        <v/>
      </c>
      <c r="KC5" s="13" t="str">
        <f>IF($A278=F$2,$B278,"")</f>
        <v/>
      </c>
      <c r="KD5" s="13" t="str">
        <f>IF($A279=F$2,$B279,"")</f>
        <v/>
      </c>
      <c r="KE5" s="13" t="str">
        <f>IF($A280=F$2,$B280,"")</f>
        <v/>
      </c>
      <c r="KF5" s="13" t="str">
        <f>IF($A281=F$2,$B281,"")</f>
        <v/>
      </c>
      <c r="KG5" s="13" t="str">
        <f>IF($A282=F$2,$B282,"")</f>
        <v/>
      </c>
      <c r="KH5" s="13" t="str">
        <f>IF($A283=F$2,$B283,"")</f>
        <v/>
      </c>
      <c r="KI5" s="13" t="str">
        <f>IF($A284=F$2,$B284,"")</f>
        <v/>
      </c>
      <c r="KJ5" s="13">
        <f>IF($A285=F$2,$B285,"")</f>
        <v>2727660.9856000002</v>
      </c>
      <c r="KK5" s="13" t="str">
        <f>IF($A286=F$2,$B286,"")</f>
        <v/>
      </c>
      <c r="KL5" s="13" t="str">
        <f>IF($A287=F$2,$B287,"")</f>
        <v/>
      </c>
      <c r="KM5" s="13" t="str">
        <f>IF($A288=F$2,$B288,"")</f>
        <v/>
      </c>
      <c r="KN5" s="13" t="str">
        <f>IF($A289=F$2,$B289,"")</f>
        <v/>
      </c>
      <c r="KO5" s="13" t="str">
        <f>IF($A290=F$2,$B290,"")</f>
        <v/>
      </c>
      <c r="KP5" s="13" t="str">
        <f>IF($A291=F$2,$B291,"")</f>
        <v/>
      </c>
      <c r="KQ5" s="13" t="str">
        <f>IF($A292=F$2,$B292,"")</f>
        <v/>
      </c>
      <c r="KR5" s="13" t="str">
        <f>IF($A293=F$2,$B293,"")</f>
        <v/>
      </c>
      <c r="KS5" s="13" t="str">
        <f>IF($A294=F$2,$B294,"")</f>
        <v/>
      </c>
      <c r="KT5" s="13" t="str">
        <f>IF($A295=F$2,$B295,"")</f>
        <v/>
      </c>
      <c r="KU5" s="13" t="str">
        <f>IF($A296=F$2,$B296,"")</f>
        <v/>
      </c>
      <c r="KV5" s="13" t="str">
        <f>IF($A297=F$2,$B297,"")</f>
        <v/>
      </c>
      <c r="KW5" s="13" t="str">
        <f>IF($A298=F$2,$B298,"")</f>
        <v/>
      </c>
      <c r="KX5" s="13">
        <f>IF($A299=F$2,$B299,"")</f>
        <v>3077240.7797818184</v>
      </c>
      <c r="KY5" s="13" t="str">
        <f>IF($A300=F$2,$B300,"")</f>
        <v/>
      </c>
      <c r="KZ5" s="13" t="str">
        <f>IF($A301=F$2,$B301,"")</f>
        <v/>
      </c>
      <c r="LA5" s="13" t="str">
        <f>IF($A302=F$2,$B302,"")</f>
        <v/>
      </c>
    </row>
    <row r="6" spans="1:313" x14ac:dyDescent="0.25">
      <c r="A6" t="s">
        <v>177</v>
      </c>
      <c r="B6" s="13">
        <v>304000</v>
      </c>
      <c r="C6" s="13" t="str">
        <f t="shared" si="0"/>
        <v/>
      </c>
      <c r="D6" s="13" t="str">
        <f t="shared" si="0"/>
        <v/>
      </c>
      <c r="E6" s="13">
        <f t="shared" si="0"/>
        <v>304000</v>
      </c>
      <c r="F6" s="13" t="str">
        <f t="shared" si="0"/>
        <v/>
      </c>
      <c r="G6" s="13" t="str">
        <f t="shared" si="0"/>
        <v/>
      </c>
      <c r="H6" s="13" t="str">
        <f t="shared" si="0"/>
        <v/>
      </c>
      <c r="I6" s="13" t="str">
        <f t="shared" si="0"/>
        <v/>
      </c>
      <c r="M6" t="s">
        <v>357</v>
      </c>
      <c r="N6" s="13" t="str">
        <f>IF($A3=G$2,$B3,"")</f>
        <v/>
      </c>
      <c r="O6" s="13" t="str">
        <f>IF($A4=G$2,$B4,"")</f>
        <v/>
      </c>
      <c r="P6" s="13" t="str">
        <f>IF($A5=G$2,$B5,"")</f>
        <v/>
      </c>
      <c r="Q6" s="13" t="str">
        <f>IF($A6=G$2,$B6,"")</f>
        <v/>
      </c>
      <c r="R6" s="13">
        <f>IF($A7=G$2,$B7,"")</f>
        <v>304000</v>
      </c>
      <c r="S6" s="13">
        <f>IF($A8=G$2,$B8,"")</f>
        <v>304000</v>
      </c>
      <c r="T6" s="13" t="str">
        <f>IF($A9=G$2,$B9,"")</f>
        <v/>
      </c>
      <c r="U6" s="13" t="str">
        <f>IF($A10=G$2,$B10,"")</f>
        <v/>
      </c>
      <c r="V6" s="13" t="str">
        <f>IF($A11=G$2,$B11,"")</f>
        <v/>
      </c>
      <c r="W6" s="13" t="str">
        <f>IF($A12=G$2,$B12,"")</f>
        <v/>
      </c>
      <c r="X6" s="13" t="str">
        <f>IF($A13=G$2,$B13,"")</f>
        <v/>
      </c>
      <c r="Y6" s="13" t="str">
        <f>IF($A14=G$2,$B14,"")</f>
        <v/>
      </c>
      <c r="Z6" s="13" t="str">
        <f>IF($A15=G$2,$B15,"")</f>
        <v/>
      </c>
      <c r="AA6" s="13" t="str">
        <f>IF($A16=G$2,$B16,"")</f>
        <v/>
      </c>
      <c r="AB6" s="13" t="str">
        <f>IF($A17=G$2,$B17,"")</f>
        <v/>
      </c>
      <c r="AC6" s="13" t="str">
        <f>IF($A18=G$2,$B18,"")</f>
        <v/>
      </c>
      <c r="AD6" s="13" t="str">
        <f>IF($A19=G$2,$B19,"")</f>
        <v/>
      </c>
      <c r="AE6" s="13" t="str">
        <f>IF($A20=G$2,$B20,"")</f>
        <v/>
      </c>
      <c r="AF6" s="13" t="str">
        <f>IF($A21=G$2,$B21,"")</f>
        <v/>
      </c>
      <c r="AG6" s="13" t="str">
        <f>IF($A22=G$2,$B22,"")</f>
        <v/>
      </c>
      <c r="AH6" s="13" t="str">
        <f>IF($A23=G$2,$B23,"")</f>
        <v/>
      </c>
      <c r="AI6" s="13" t="str">
        <f>IF($A24=G$2,$B24,"")</f>
        <v/>
      </c>
      <c r="AJ6" s="13">
        <f>IF($A25=G$2,$B25,"")</f>
        <v>380000</v>
      </c>
      <c r="AK6" s="13">
        <f>IF($A26=G$2,$B26,"")</f>
        <v>380000</v>
      </c>
      <c r="AL6" s="13" t="str">
        <f>IF($A27=G$2,$B27,"")</f>
        <v/>
      </c>
      <c r="AM6" s="13" t="str">
        <f>IF($A28=G$2,$B28,"")</f>
        <v/>
      </c>
      <c r="AN6" s="13" t="str">
        <f>IF($A29=G$2,$B29,"")</f>
        <v/>
      </c>
      <c r="AO6" s="13" t="str">
        <f>IF($A30=G$2,$B30,"")</f>
        <v/>
      </c>
      <c r="AP6" s="13" t="str">
        <f>IF($A31=G$2,$B31,"")</f>
        <v/>
      </c>
      <c r="AQ6" s="13" t="str">
        <f>IF($A32=G$2,$B32,"")</f>
        <v/>
      </c>
      <c r="AR6" s="13" t="str">
        <f>IF($A33=G$2,$B33,"")</f>
        <v/>
      </c>
      <c r="AS6" s="13" t="str">
        <f>IF($A34=G$2,$B34,"")</f>
        <v/>
      </c>
      <c r="AT6" s="13" t="str">
        <f>IF($A35=G$2,$B35,"")</f>
        <v/>
      </c>
      <c r="AU6" s="13" t="str">
        <f>IF($A36=G$2,$B36,"")</f>
        <v/>
      </c>
      <c r="AV6" s="13" t="str">
        <f>IF($A37=G$2,$B37,"")</f>
        <v/>
      </c>
      <c r="AW6" s="13" t="str">
        <f>IF($A38=G$2,$B38,"")</f>
        <v/>
      </c>
      <c r="AX6" s="13" t="str">
        <f>IF($A39=G$2,$B39,"")</f>
        <v/>
      </c>
      <c r="AY6" s="13" t="str">
        <f>IF($A40=G$2,$B40,"")</f>
        <v/>
      </c>
      <c r="AZ6" s="13" t="str">
        <f>IF($A41=G$2,$B41,"")</f>
        <v/>
      </c>
      <c r="BA6" s="13" t="str">
        <f>IF($A42=G$2,$B42,"")</f>
        <v/>
      </c>
      <c r="BB6" s="13" t="str">
        <f>IF($A43=G$2,$B43,"")</f>
        <v/>
      </c>
      <c r="BC6" s="13" t="str">
        <f>IF($A44=G$2,$B44,"")</f>
        <v/>
      </c>
      <c r="BD6" s="13" t="str">
        <f>IF($A45=G$2,$B45,"")</f>
        <v/>
      </c>
      <c r="BE6" s="13" t="str">
        <f>IF($A46=G$2,$B46,"")</f>
        <v/>
      </c>
      <c r="BF6" s="13" t="str">
        <f>IF($A47=G$2,$B47,"")</f>
        <v/>
      </c>
      <c r="BG6" s="13" t="str">
        <f>IF($A48=G$2,$B48,"")</f>
        <v/>
      </c>
      <c r="BH6" s="13" t="str">
        <f>IF($A49=G$2,$B49,"")</f>
        <v/>
      </c>
      <c r="BI6" s="13" t="str">
        <f>IF($A50=G$2,$B50,"")</f>
        <v/>
      </c>
      <c r="BJ6" s="13">
        <f>IF($A51=G$2,$B51,"")</f>
        <v>456053.87699999998</v>
      </c>
      <c r="BK6" s="13" t="str">
        <f>IF($A52=G$2,$B52,"")</f>
        <v/>
      </c>
      <c r="BL6" s="13" t="str">
        <f>IF($A53=G$2,$B53,"")</f>
        <v/>
      </c>
      <c r="BM6" s="13" t="str">
        <f>IF($A54=G$2,$B54,"")</f>
        <v/>
      </c>
      <c r="BN6" s="13" t="str">
        <f>IF($A55=G$2,$B55,"")</f>
        <v/>
      </c>
      <c r="BO6" s="13" t="str">
        <f>IF($A56=G$2,$B56,"")</f>
        <v/>
      </c>
      <c r="BP6" s="13" t="str">
        <f>IF($A57=G$2,$B57,"")</f>
        <v/>
      </c>
      <c r="BQ6" s="13" t="str">
        <f>IF($A58=G$2,$B58,"")</f>
        <v/>
      </c>
      <c r="BR6" s="13" t="str">
        <f>IF($A59=G$2,$B59,"")</f>
        <v/>
      </c>
      <c r="BS6" s="13" t="str">
        <f>IF($A60=G$2,$B60,"")</f>
        <v/>
      </c>
      <c r="BT6" s="13">
        <f>IF($A61=G$2,$B61,"")</f>
        <v>500000</v>
      </c>
      <c r="BU6" s="13" t="str">
        <f>IF($A62=G$2,$B62,"")</f>
        <v/>
      </c>
      <c r="BV6" s="13" t="str">
        <f>IF($A63=G$2,$B63,"")</f>
        <v/>
      </c>
      <c r="BW6" s="13" t="str">
        <f>IF($A64=G$2,$B64,"")</f>
        <v/>
      </c>
      <c r="BX6" s="13" t="str">
        <f>IF($A65=G$2,$B65,"")</f>
        <v/>
      </c>
      <c r="BY6" s="13" t="str">
        <f>IF($A66=G$2,$B66,"")</f>
        <v/>
      </c>
      <c r="BZ6" s="13" t="str">
        <f>IF($A67=G$2,$B67,"")</f>
        <v/>
      </c>
      <c r="CA6" s="13" t="str">
        <f>IF($A68=G$2,$B68,"")</f>
        <v/>
      </c>
      <c r="CB6" s="13" t="str">
        <f>IF($A69=G$2,$B69,"")</f>
        <v/>
      </c>
      <c r="CC6" s="13" t="str">
        <f>IF($A70=G$2,$B70,"")</f>
        <v/>
      </c>
      <c r="CD6" s="13" t="str">
        <f>IF($A71=G$2,$B71,"")</f>
        <v/>
      </c>
      <c r="CE6" s="13" t="str">
        <f>IF($A72=G$2,$B72,"")</f>
        <v/>
      </c>
      <c r="CF6" s="13" t="str">
        <f>IF($A73=G$2,$B73,"")</f>
        <v/>
      </c>
      <c r="CG6" s="13" t="str">
        <f>IF($A74=G$2,$B74,"")</f>
        <v/>
      </c>
      <c r="CH6" s="13" t="str">
        <f>IF($A75=G$2,$B75,"")</f>
        <v/>
      </c>
      <c r="CI6" s="13" t="str">
        <f>IF($A76=G$2,$B76,"")</f>
        <v/>
      </c>
      <c r="CJ6" s="13" t="str">
        <f>IF($A77=G$2,$B77,"")</f>
        <v/>
      </c>
      <c r="CK6" s="13" t="str">
        <f>IF($A78=G$2,$B78,"")</f>
        <v/>
      </c>
      <c r="CL6" s="13" t="str">
        <f>IF($A79=G$2,$B79,"")</f>
        <v/>
      </c>
      <c r="CM6" s="13" t="str">
        <f>IF($A80=G$2,$B80,"")</f>
        <v/>
      </c>
      <c r="CN6" s="13" t="str">
        <f>IF($A81=G$2,$B81,"")</f>
        <v/>
      </c>
      <c r="CO6" s="13" t="str">
        <f>IF($A82=G$2,$B82,"")</f>
        <v/>
      </c>
      <c r="CP6" s="13" t="str">
        <f>IF($A83=G$2,$B83,"")</f>
        <v/>
      </c>
      <c r="CQ6" s="13" t="str">
        <f>IF($A84=G$2,$B84,"")</f>
        <v/>
      </c>
      <c r="CR6" s="13" t="str">
        <f>IF($A85=G$2,$B85,"")</f>
        <v/>
      </c>
      <c r="CS6" s="13" t="str">
        <f>IF($A86=G$2,$B86,"")</f>
        <v/>
      </c>
      <c r="CT6" s="13" t="str">
        <f>IF($A87=G$2,$B87,"")</f>
        <v/>
      </c>
      <c r="CU6" s="13" t="str">
        <f>IF($A88=G$2,$B88,"")</f>
        <v/>
      </c>
      <c r="CV6" s="13" t="str">
        <f>IF($A89=G$2,$B89,"")</f>
        <v/>
      </c>
      <c r="CW6" s="13" t="str">
        <f>IF($A90=G$2,$B90,"")</f>
        <v/>
      </c>
      <c r="CX6" s="13" t="str">
        <f>IF($A91=G$2,$B91,"")</f>
        <v/>
      </c>
      <c r="CY6" s="13" t="str">
        <f>IF($A92=G$2,$B92,"")</f>
        <v/>
      </c>
      <c r="CZ6" s="13" t="str">
        <f>IF($A93=G$2,$B93,"")</f>
        <v/>
      </c>
      <c r="DA6" s="13" t="str">
        <f>IF($A94=G$2,$B94,"")</f>
        <v/>
      </c>
      <c r="DB6" s="13" t="str">
        <f>IF($A95=G$2,$B95,"")</f>
        <v/>
      </c>
      <c r="DC6" s="13">
        <f>IF($A96=G$2,$B96,"")</f>
        <v>576000</v>
      </c>
      <c r="DD6" s="13" t="str">
        <f>IF($A97=G$2,$B97,"")</f>
        <v/>
      </c>
      <c r="DE6" s="13" t="str">
        <f>IF($A98=G$2,$B98,"")</f>
        <v/>
      </c>
      <c r="DF6" s="13" t="str">
        <f>IF($A99=G$2,$B99,"")</f>
        <v/>
      </c>
      <c r="DG6" s="13" t="str">
        <f>IF($A100=G$2,$B100,"")</f>
        <v/>
      </c>
      <c r="DH6" s="13" t="str">
        <f>IF($A101=G$2,$B101,"")</f>
        <v/>
      </c>
      <c r="DI6" s="13" t="str">
        <f>IF($A102=G$2,$B102,"")</f>
        <v/>
      </c>
      <c r="DJ6" s="13" t="str">
        <f>IF($A103=G$2,$B103,"")</f>
        <v/>
      </c>
      <c r="DK6" s="13" t="str">
        <f>IF($A104=G$2,$B104,"")</f>
        <v/>
      </c>
      <c r="DL6" s="13" t="str">
        <f>IF($A105=G$2,$B105,"")</f>
        <v/>
      </c>
      <c r="DM6" s="13" t="str">
        <f>IF($A106=G$2,$B106,"")</f>
        <v/>
      </c>
      <c r="DN6" s="13">
        <f>IF($A107=G$2,$B107,"")</f>
        <v>608000</v>
      </c>
      <c r="DO6" s="13">
        <f>IF($A108=G$2,$B108,"")</f>
        <v>608862.03200000001</v>
      </c>
      <c r="DP6" s="13" t="str">
        <f>IF($A109=G$2,$B109,"")</f>
        <v/>
      </c>
      <c r="DQ6" s="13" t="str">
        <f>IF($A110=G$2,$B110,"")</f>
        <v/>
      </c>
      <c r="DR6" s="13" t="str">
        <f>IF($A111=G$2,$B111,"")</f>
        <v/>
      </c>
      <c r="DS6" s="13" t="str">
        <f>IF($A112=G$2,$B112,"")</f>
        <v/>
      </c>
      <c r="DT6" s="13" t="str">
        <f>IF($A113=G$2,$B113,"")</f>
        <v/>
      </c>
      <c r="DU6" s="13" t="str">
        <f>IF($A114=G$2,$B114,"")</f>
        <v/>
      </c>
      <c r="DV6" s="13" t="str">
        <f>IF($A115=G$2,$B115,"")</f>
        <v/>
      </c>
      <c r="DW6" s="13" t="str">
        <f>IF($A116=G$2,$B116,"")</f>
        <v/>
      </c>
      <c r="DX6" s="13" t="str">
        <f>IF($A117=G$2,$B117,"")</f>
        <v/>
      </c>
      <c r="DY6" s="13" t="str">
        <f>IF($A118=G$2,$B118,"")</f>
        <v/>
      </c>
      <c r="DZ6" s="13" t="str">
        <f>IF($A119=G$2,$B119,"")</f>
        <v/>
      </c>
      <c r="EA6" s="13" t="str">
        <f>IF($A120=G$2,$B120,"")</f>
        <v/>
      </c>
      <c r="EB6" s="13" t="str">
        <f>IF($A121=G$2,$B121,"")</f>
        <v/>
      </c>
      <c r="EC6" s="13" t="str">
        <f>IF($A122=G$2,$B122,"")</f>
        <v/>
      </c>
      <c r="ED6" s="13" t="str">
        <f>IF($A123=G$2,$B123,"")</f>
        <v/>
      </c>
      <c r="EE6" s="13" t="str">
        <f>IF($A124=G$2,$B124,"")</f>
        <v/>
      </c>
      <c r="EF6" s="13" t="str">
        <f>IF($A125=G$2,$B125,"")</f>
        <v/>
      </c>
      <c r="EG6" s="13" t="str">
        <f>IF($A126=G$2,$B126,"")</f>
        <v/>
      </c>
      <c r="EH6" s="13" t="str">
        <f>IF($A127=G$2,$B127,"")</f>
        <v/>
      </c>
      <c r="EI6" s="13" t="str">
        <f>IF($A128=G$2,$B128,"")</f>
        <v/>
      </c>
      <c r="EJ6" s="13">
        <f>IF($A129=G$2,$B129,"")</f>
        <v>728000</v>
      </c>
      <c r="EK6" s="13" t="str">
        <f>IF($A130=G$2,$B130,"")</f>
        <v/>
      </c>
      <c r="EL6" s="13" t="str">
        <f>IF($A131=G$2,$B131,"")</f>
        <v/>
      </c>
      <c r="EM6" s="13" t="str">
        <f>IF($A132=G$2,$B132,"")</f>
        <v/>
      </c>
      <c r="EN6" s="13" t="str">
        <f>IF($A133=G$2,$B133,"")</f>
        <v/>
      </c>
      <c r="EO6" s="13" t="str">
        <f>IF($A134=G$2,$B134,"")</f>
        <v/>
      </c>
      <c r="EP6" s="13" t="str">
        <f>IF($A135=G$2,$B135,"")</f>
        <v/>
      </c>
      <c r="EQ6" s="13" t="str">
        <f>IF($A136=G$2,$B136,"")</f>
        <v/>
      </c>
      <c r="ER6" s="13" t="str">
        <f>IF($A137=G$2,$B137,"")</f>
        <v/>
      </c>
      <c r="ES6" s="13">
        <f>IF($A138=G$2,$B138,"")</f>
        <v>825660.98560000001</v>
      </c>
      <c r="ET6" s="13" t="str">
        <f>IF($A139=G$2,$B139,"")</f>
        <v/>
      </c>
      <c r="EU6" s="13" t="str">
        <f>IF($A140=G$2,$B140,"")</f>
        <v/>
      </c>
      <c r="EV6" s="13" t="str">
        <f>IF($A141=G$2,$B141,"")</f>
        <v/>
      </c>
      <c r="EW6" s="13" t="str">
        <f>IF($A142=G$2,$B142,"")</f>
        <v/>
      </c>
      <c r="EX6" s="13">
        <f>IF($A143=G$2,$B143,"")</f>
        <v>880000</v>
      </c>
      <c r="EY6" s="13" t="str">
        <f>IF($A144=G$2,$B144,"")</f>
        <v/>
      </c>
      <c r="EZ6" s="13" t="str">
        <f>IF($A145=G$2,$B145,"")</f>
        <v/>
      </c>
      <c r="FA6" s="13" t="str">
        <f>IF($A146=G$2,$B146,"")</f>
        <v/>
      </c>
      <c r="FB6" s="13" t="str">
        <f>IF($A147=G$2,$B147,"")</f>
        <v/>
      </c>
      <c r="FC6" s="13" t="str">
        <f>IF($A148=G$2,$B148,"")</f>
        <v/>
      </c>
      <c r="FD6" s="13" t="str">
        <f>IF($A149=G$2,$B149,"")</f>
        <v/>
      </c>
      <c r="FE6" s="13" t="str">
        <f>IF($A150=G$2,$B150,"")</f>
        <v/>
      </c>
      <c r="FF6" s="13" t="str">
        <f>IF($A151=G$2,$B151,"")</f>
        <v/>
      </c>
      <c r="FG6" s="13" t="str">
        <f>IF($A152=G$2,$B152,"")</f>
        <v/>
      </c>
      <c r="FH6" s="13" t="str">
        <f>IF($A153=G$2,$B153,"")</f>
        <v/>
      </c>
      <c r="FI6" s="13" t="str">
        <f>IF($A154=G$2,$B154,"")</f>
        <v/>
      </c>
      <c r="FJ6" s="13">
        <f>IF($A155=G$2,$B155,"")</f>
        <v>913567.80260000005</v>
      </c>
      <c r="FK6" s="13" t="str">
        <f>IF($A156=G$2,$B156,"")</f>
        <v/>
      </c>
      <c r="FL6" s="13" t="str">
        <f>IF($A157=G$2,$B157,"")</f>
        <v/>
      </c>
      <c r="FM6" s="13" t="str">
        <f>IF($A158=G$2,$B158,"")</f>
        <v/>
      </c>
      <c r="FN6" s="13" t="str">
        <f>IF($A159=G$2,$B159,"")</f>
        <v/>
      </c>
      <c r="FO6" s="13" t="str">
        <f>IF($A160=G$2,$B160,"")</f>
        <v/>
      </c>
      <c r="FP6" s="13" t="str">
        <f>IF($A161=G$2,$B161,"")</f>
        <v/>
      </c>
      <c r="FQ6" s="13" t="str">
        <f>IF($A162=G$2,$B162,"")</f>
        <v/>
      </c>
      <c r="FR6" s="13" t="str">
        <f>IF($A163=G$2,$B163,"")</f>
        <v/>
      </c>
      <c r="FS6" s="13" t="str">
        <f>IF($A164=G$2,$B164,"")</f>
        <v/>
      </c>
      <c r="FT6" s="13" t="str">
        <f>IF($A165=G$2,$B165,"")</f>
        <v/>
      </c>
      <c r="FU6" s="13">
        <f>IF($A166=G$2,$B166,"")</f>
        <v>977660.98560000001</v>
      </c>
      <c r="FV6" s="13" t="str">
        <f>IF($A167=G$2,$B167,"")</f>
        <v/>
      </c>
      <c r="FW6" s="13" t="str">
        <f>IF($A168=G$2,$B168,"")</f>
        <v/>
      </c>
      <c r="FX6" s="13" t="str">
        <f>IF($A169=G$2,$B169,"")</f>
        <v/>
      </c>
      <c r="FY6" s="13" t="str">
        <f>IF($A170=G$2,$B170,"")</f>
        <v/>
      </c>
      <c r="FZ6" s="13" t="str">
        <f>IF($A171=G$2,$B171,"")</f>
        <v/>
      </c>
      <c r="GA6" s="13" t="str">
        <f>IF($A172=G$2,$B172,"")</f>
        <v/>
      </c>
      <c r="GB6" s="13">
        <f>IF($A173=G$2,$B173,"")</f>
        <v>988598.01659999997</v>
      </c>
      <c r="GC6" s="13" t="str">
        <f>IF($A174=G$2,$B174,"")</f>
        <v/>
      </c>
      <c r="GD6" s="13" t="str">
        <f>IF($A175=G$2,$B175,"")</f>
        <v/>
      </c>
      <c r="GE6" s="13" t="str">
        <f>IF($A176=G$2,$B176,"")</f>
        <v/>
      </c>
      <c r="GF6" s="13" t="str">
        <f>IF($A177=G$2,$B177,"")</f>
        <v/>
      </c>
      <c r="GG6" s="13" t="str">
        <f>IF($A178=G$2,$B178,"")</f>
        <v/>
      </c>
      <c r="GH6" s="13" t="str">
        <f>IF($A179=G$2,$B179,"")</f>
        <v/>
      </c>
      <c r="GI6" s="13" t="str">
        <f>IF($A180=G$2,$B180,"")</f>
        <v/>
      </c>
      <c r="GJ6" s="13" t="str">
        <f>IF($A181=G$2,$B181,"")</f>
        <v/>
      </c>
      <c r="GK6" s="13" t="str">
        <f>IF($A182=G$2,$B182,"")</f>
        <v/>
      </c>
      <c r="GL6" s="13" t="str">
        <f>IF($A183=G$2,$B183,"")</f>
        <v/>
      </c>
      <c r="GM6" s="13" t="str">
        <f>IF($A184=G$2,$B184,"")</f>
        <v/>
      </c>
      <c r="GN6" s="13" t="str">
        <f>IF($A185=G$2,$B185,"")</f>
        <v/>
      </c>
      <c r="GO6" s="13" t="str">
        <f>IF($A186=G$2,$B186,"")</f>
        <v/>
      </c>
      <c r="GP6" s="13" t="str">
        <f>IF($A187=G$2,$B187,"")</f>
        <v/>
      </c>
      <c r="GQ6" s="13" t="str">
        <f>IF($A188=G$2,$B188,"")</f>
        <v/>
      </c>
      <c r="GR6" s="13" t="str">
        <f>IF($A189=G$2,$B189,"")</f>
        <v/>
      </c>
      <c r="GS6" s="13" t="str">
        <f>IF($A190=G$2,$B190,"")</f>
        <v/>
      </c>
      <c r="GT6" s="13" t="str">
        <f>IF($A191=G$2,$B191,"")</f>
        <v/>
      </c>
      <c r="GU6" s="13">
        <f>IF($A192=G$2,$B192,"")</f>
        <v>1053660.9856</v>
      </c>
      <c r="GV6" s="13">
        <f>IF($A193=G$2,$B193,"")</f>
        <v>1053660.9856</v>
      </c>
      <c r="GW6" s="13" t="str">
        <f>IF($A194=G$2,$B194,"")</f>
        <v/>
      </c>
      <c r="GX6" s="13" t="str">
        <f>IF($A195=G$2,$B195,"")</f>
        <v/>
      </c>
      <c r="GY6" s="13" t="str">
        <f>IF($A196=G$2,$B196,"")</f>
        <v/>
      </c>
      <c r="GZ6" s="13" t="str">
        <f>IF($A197=G$2,$B197,"")</f>
        <v/>
      </c>
      <c r="HA6" s="13" t="str">
        <f>IF($A198=G$2,$B198,"")</f>
        <v/>
      </c>
      <c r="HB6" s="13" t="str">
        <f>IF($A199=G$2,$B199,"")</f>
        <v/>
      </c>
      <c r="HC6" s="13" t="str">
        <f>IF($A200=G$2,$B200,"")</f>
        <v/>
      </c>
      <c r="HD6" s="13" t="str">
        <f>IF($A201=G$2,$B201,"")</f>
        <v/>
      </c>
      <c r="HE6" s="13" t="str">
        <f>IF($A202=G$2,$B202,"")</f>
        <v/>
      </c>
      <c r="HF6" s="13" t="str">
        <f>IF($A203=G$2,$B203,"")</f>
        <v/>
      </c>
      <c r="HG6" s="13" t="str">
        <f>IF($A204=G$2,$B204,"")</f>
        <v/>
      </c>
      <c r="HH6" s="13" t="str">
        <f>IF($A205=G$2,$B205,"")</f>
        <v/>
      </c>
      <c r="HI6" s="13" t="str">
        <f>IF($A206=G$2,$B206,"")</f>
        <v/>
      </c>
      <c r="HJ6" s="13" t="str">
        <f>IF($A207=G$2,$B207,"")</f>
        <v/>
      </c>
      <c r="HK6" s="13">
        <f>IF($A208=G$2,$B208,"")</f>
        <v>1097714.8626000001</v>
      </c>
      <c r="HL6" s="13">
        <f>IF($A209=G$2,$B209,"")</f>
        <v>1114690.6436000001</v>
      </c>
      <c r="HM6" s="13" t="str">
        <f>IF($A210=G$2,$B210,"")</f>
        <v/>
      </c>
      <c r="HN6" s="13" t="str">
        <f>IF($A211=G$2,$B211,"")</f>
        <v/>
      </c>
      <c r="HO6" s="13" t="str">
        <f>IF($A212=G$2,$B212,"")</f>
        <v/>
      </c>
      <c r="HP6" s="13">
        <f>IF($A213=G$2,$B213,"")</f>
        <v>1129660.9856</v>
      </c>
      <c r="HQ6" s="13" t="str">
        <f>IF($A214=G$2,$B214,"")</f>
        <v/>
      </c>
      <c r="HR6" s="13" t="str">
        <f>IF($A215=G$2,$B215,"")</f>
        <v/>
      </c>
      <c r="HS6" s="13" t="str">
        <f>IF($A216=G$2,$B216,"")</f>
        <v/>
      </c>
      <c r="HT6" s="13" t="str">
        <f>IF($A217=G$2,$B217,"")</f>
        <v/>
      </c>
      <c r="HU6" s="13" t="str">
        <f>IF($A218=G$2,$B218,"")</f>
        <v/>
      </c>
      <c r="HV6" s="13" t="str">
        <f>IF($A219=G$2,$B219,"")</f>
        <v/>
      </c>
      <c r="HW6" s="13" t="str">
        <f>IF($A220=G$2,$B220,"")</f>
        <v/>
      </c>
      <c r="HX6" s="13" t="str">
        <f>IF($A221=G$2,$B221,"")</f>
        <v/>
      </c>
      <c r="HY6" s="13" t="str">
        <f>IF($A222=G$2,$B222,"")</f>
        <v/>
      </c>
      <c r="HZ6" s="13" t="str">
        <f>IF($A223=G$2,$B223,"")</f>
        <v/>
      </c>
      <c r="IA6" s="13" t="str">
        <f>IF($A224=G$2,$B224,"")</f>
        <v/>
      </c>
      <c r="IB6" s="13" t="str">
        <f>IF($A225=G$2,$B225,"")</f>
        <v/>
      </c>
      <c r="IC6" s="13" t="str">
        <f>IF($A226=G$2,$B226,"")</f>
        <v/>
      </c>
      <c r="ID6" s="13" t="str">
        <f>IF($A227=G$2,$B227,"")</f>
        <v/>
      </c>
      <c r="IE6" s="13" t="str">
        <f>IF($A228=G$2,$B228,"")</f>
        <v/>
      </c>
      <c r="IF6" s="13" t="str">
        <f>IF($A229=G$2,$B229,"")</f>
        <v/>
      </c>
      <c r="IG6" s="13" t="str">
        <f>IF($A230=G$2,$B230,"")</f>
        <v/>
      </c>
      <c r="IH6" s="13">
        <f>IF($A231=G$2,$B231,"")</f>
        <v>1281660.9856</v>
      </c>
      <c r="II6" s="13" t="str">
        <f>IF($A232=G$2,$B232,"")</f>
        <v/>
      </c>
      <c r="IJ6" s="13" t="str">
        <f>IF($A233=G$2,$B233,"")</f>
        <v/>
      </c>
      <c r="IK6" s="13" t="str">
        <f>IF($A234=G$2,$B234,"")</f>
        <v/>
      </c>
      <c r="IL6" s="13" t="str">
        <f>IF($A235=G$2,$B235,"")</f>
        <v/>
      </c>
      <c r="IM6" s="13" t="str">
        <f>IF($A236=G$2,$B236,"")</f>
        <v/>
      </c>
      <c r="IN6" s="13" t="str">
        <f>IF($A237=G$2,$B237,"")</f>
        <v/>
      </c>
      <c r="IO6" s="13">
        <f>IF($A238=G$2,$B238,"")</f>
        <v>1412191.9735999999</v>
      </c>
      <c r="IP6" s="13" t="str">
        <f>IF($A239=G$2,$B239,"")</f>
        <v/>
      </c>
      <c r="IQ6" s="13" t="str">
        <f>IF($A240=G$2,$B240,"")</f>
        <v/>
      </c>
      <c r="IR6" s="13">
        <f>IF($A241=G$2,$B241,"")</f>
        <v>1442518.2986909091</v>
      </c>
      <c r="IS6" s="13" t="str">
        <f>IF($A242=G$2,$B242,"")</f>
        <v/>
      </c>
      <c r="IT6" s="13" t="str">
        <f>IF($A243=G$2,$B243,"")</f>
        <v/>
      </c>
      <c r="IU6" s="13" t="str">
        <f>IF($A244=G$2,$B244,"")</f>
        <v/>
      </c>
      <c r="IV6" s="13" t="str">
        <f>IF($A245=G$2,$B245,"")</f>
        <v/>
      </c>
      <c r="IW6" s="13" t="str">
        <f>IF($A246=G$2,$B246,"")</f>
        <v/>
      </c>
      <c r="IX6" s="13" t="str">
        <f>IF($A247=G$2,$B247,"")</f>
        <v/>
      </c>
      <c r="IY6" s="13" t="str">
        <f>IF($A248=G$2,$B248,"")</f>
        <v/>
      </c>
      <c r="IZ6" s="13" t="str">
        <f>IF($A249=G$2,$B249,"")</f>
        <v/>
      </c>
      <c r="JA6" s="13" t="str">
        <f>IF($A250=G$2,$B250,"")</f>
        <v/>
      </c>
      <c r="JB6" s="13" t="str">
        <f>IF($A251=G$2,$B251,"")</f>
        <v/>
      </c>
      <c r="JC6" s="13" t="str">
        <f>IF($A252=G$2,$B252,"")</f>
        <v/>
      </c>
      <c r="JD6" s="13" t="str">
        <f>IF($A253=G$2,$B253,"")</f>
        <v/>
      </c>
      <c r="JE6" s="13" t="str">
        <f>IF($A254=G$2,$B254,"")</f>
        <v/>
      </c>
      <c r="JF6" s="13" t="str">
        <f>IF($A255=G$2,$B255,"")</f>
        <v/>
      </c>
      <c r="JG6" s="13" t="str">
        <f>IF($A256=G$2,$B256,"")</f>
        <v/>
      </c>
      <c r="JH6" s="13" t="str">
        <f>IF($A257=G$2,$B257,"")</f>
        <v/>
      </c>
      <c r="JI6" s="13" t="str">
        <f>IF($A258=G$2,$B258,"")</f>
        <v/>
      </c>
      <c r="JJ6" s="13" t="str">
        <f>IF($A259=G$2,$B259,"")</f>
        <v/>
      </c>
      <c r="JK6" s="13" t="str">
        <f>IF($A260=G$2,$B260,"")</f>
        <v/>
      </c>
      <c r="JL6" s="13" t="str">
        <f>IF($A261=G$2,$B261,"")</f>
        <v/>
      </c>
      <c r="JM6" s="13" t="str">
        <f>IF($A262=G$2,$B262,"")</f>
        <v/>
      </c>
      <c r="JN6" s="13" t="str">
        <f>IF($A263=G$2,$B263,"")</f>
        <v/>
      </c>
      <c r="JO6" s="13" t="str">
        <f>IF($A264=G$2,$B264,"")</f>
        <v/>
      </c>
      <c r="JP6" s="13" t="str">
        <f>IF($A265=G$2,$B265,"")</f>
        <v/>
      </c>
      <c r="JQ6" s="13" t="str">
        <f>IF($A266=G$2,$B266,"")</f>
        <v/>
      </c>
      <c r="JR6" s="13" t="str">
        <f>IF($A267=G$2,$B267,"")</f>
        <v/>
      </c>
      <c r="JS6" s="13" t="str">
        <f>IF($A268=G$2,$B268,"")</f>
        <v/>
      </c>
      <c r="JT6" s="13" t="str">
        <f>IF($A269=G$2,$B269,"")</f>
        <v/>
      </c>
      <c r="JU6" s="13" t="str">
        <f>IF($A270=G$2,$B270,"")</f>
        <v/>
      </c>
      <c r="JV6" s="13" t="str">
        <f>IF($A271=G$2,$B271,"")</f>
        <v/>
      </c>
      <c r="JW6" s="13" t="str">
        <f>IF($A272=G$2,$B272,"")</f>
        <v/>
      </c>
      <c r="JX6" s="13" t="str">
        <f>IF($A273=G$2,$B273,"")</f>
        <v/>
      </c>
      <c r="JY6" s="13" t="str">
        <f>IF($A274=G$2,$B274,"")</f>
        <v/>
      </c>
      <c r="JZ6" s="13" t="str">
        <f>IF($A275=G$2,$B275,"")</f>
        <v/>
      </c>
      <c r="KA6" s="13" t="str">
        <f>IF($A276=G$2,$B276,"")</f>
        <v/>
      </c>
      <c r="KB6" s="13" t="str">
        <f>IF($A277=G$2,$B277,"")</f>
        <v/>
      </c>
      <c r="KC6" s="13" t="str">
        <f>IF($A278=G$2,$B278,"")</f>
        <v/>
      </c>
      <c r="KD6" s="13" t="str">
        <f>IF($A279=G$2,$B279,"")</f>
        <v/>
      </c>
      <c r="KE6" s="13" t="str">
        <f>IF($A280=G$2,$B280,"")</f>
        <v/>
      </c>
      <c r="KF6" s="13" t="str">
        <f>IF($A281=G$2,$B281,"")</f>
        <v/>
      </c>
      <c r="KG6" s="13" t="str">
        <f>IF($A282=G$2,$B282,"")</f>
        <v/>
      </c>
      <c r="KH6" s="13" t="str">
        <f>IF($A283=G$2,$B283,"")</f>
        <v/>
      </c>
      <c r="KI6" s="13" t="str">
        <f>IF($A284=G$2,$B284,"")</f>
        <v/>
      </c>
      <c r="KJ6" s="13" t="str">
        <f>IF($A285=G$2,$B285,"")</f>
        <v/>
      </c>
      <c r="KK6" s="13" t="str">
        <f>IF($A286=G$2,$B286,"")</f>
        <v/>
      </c>
      <c r="KL6" s="13" t="str">
        <f>IF($A287=G$2,$B287,"")</f>
        <v/>
      </c>
      <c r="KM6" s="13" t="str">
        <f>IF($A288=G$2,$B288,"")</f>
        <v/>
      </c>
      <c r="KN6" s="13" t="str">
        <f>IF($A289=G$2,$B289,"")</f>
        <v/>
      </c>
      <c r="KO6" s="13" t="str">
        <f>IF($A290=G$2,$B290,"")</f>
        <v/>
      </c>
      <c r="KP6" s="13" t="str">
        <f>IF($A291=G$2,$B291,"")</f>
        <v/>
      </c>
      <c r="KQ6" s="13" t="str">
        <f>IF($A292=G$2,$B292,"")</f>
        <v/>
      </c>
      <c r="KR6" s="13">
        <f>IF($A293=G$2,$B293,"")</f>
        <v>2942697.0756000001</v>
      </c>
      <c r="KS6" s="13" t="str">
        <f>IF($A294=G$2,$B294,"")</f>
        <v/>
      </c>
      <c r="KT6" s="13" t="str">
        <f>IF($A295=G$2,$B295,"")</f>
        <v/>
      </c>
      <c r="KU6" s="13" t="str">
        <f>IF($A296=G$2,$B296,"")</f>
        <v/>
      </c>
      <c r="KV6" s="13" t="str">
        <f>IF($A297=G$2,$B297,"")</f>
        <v/>
      </c>
      <c r="KW6" s="13" t="str">
        <f>IF($A298=G$2,$B298,"")</f>
        <v/>
      </c>
      <c r="KX6" s="13" t="str">
        <f>IF($A299=G$2,$B299,"")</f>
        <v/>
      </c>
      <c r="KY6" s="13" t="str">
        <f>IF($A300=G$2,$B300,"")</f>
        <v/>
      </c>
      <c r="KZ6" s="13" t="str">
        <f>IF($A301=G$2,$B301,"")</f>
        <v/>
      </c>
      <c r="LA6" s="13" t="str">
        <f>IF($A302=G$2,$B302,"")</f>
        <v/>
      </c>
    </row>
    <row r="7" spans="1:313" x14ac:dyDescent="0.25">
      <c r="A7" t="s">
        <v>357</v>
      </c>
      <c r="B7" s="13">
        <v>304000</v>
      </c>
      <c r="C7" s="13" t="str">
        <f t="shared" si="0"/>
        <v/>
      </c>
      <c r="D7" s="13" t="str">
        <f t="shared" si="0"/>
        <v/>
      </c>
      <c r="E7" s="13" t="str">
        <f t="shared" si="0"/>
        <v/>
      </c>
      <c r="F7" s="13" t="str">
        <f t="shared" si="0"/>
        <v/>
      </c>
      <c r="G7" s="13">
        <f t="shared" si="0"/>
        <v>304000</v>
      </c>
      <c r="H7" s="13" t="str">
        <f t="shared" si="0"/>
        <v/>
      </c>
      <c r="I7" s="13" t="str">
        <f t="shared" si="0"/>
        <v/>
      </c>
      <c r="M7" t="s">
        <v>421</v>
      </c>
      <c r="N7" s="13" t="str">
        <f>IF($A3=H$2,$B3,"")</f>
        <v/>
      </c>
      <c r="O7" s="13" t="str">
        <f>IF($A4=H$2,$B4,"")</f>
        <v/>
      </c>
      <c r="P7" s="13" t="str">
        <f>IF($A5=H$2,$B5,"")</f>
        <v/>
      </c>
      <c r="Q7" s="13" t="str">
        <f>IF($A6=H$2,$B6,"")</f>
        <v/>
      </c>
      <c r="R7" s="13" t="str">
        <f>IF($A7=H$2,$B7,"")</f>
        <v/>
      </c>
      <c r="S7" s="13" t="str">
        <f>IF($A8=H$2,$B8,"")</f>
        <v/>
      </c>
      <c r="T7" s="13">
        <f>IF($A9=H$2,$B9,"")</f>
        <v>304000</v>
      </c>
      <c r="U7" s="13" t="str">
        <f>IF($A10=H$2,$B10,"")</f>
        <v/>
      </c>
      <c r="V7" s="13" t="str">
        <f>IF($A11=H$2,$B11,"")</f>
        <v/>
      </c>
      <c r="W7" s="13" t="str">
        <f>IF($A12=H$2,$B12,"")</f>
        <v/>
      </c>
      <c r="X7" s="13" t="str">
        <f>IF($A13=H$2,$B13,"")</f>
        <v/>
      </c>
      <c r="Y7" s="13" t="str">
        <f>IF($A14=H$2,$B14,"")</f>
        <v/>
      </c>
      <c r="Z7" s="13" t="str">
        <f>IF($A15=H$2,$B15,"")</f>
        <v/>
      </c>
      <c r="AA7" s="13" t="str">
        <f>IF($A16=H$2,$B16,"")</f>
        <v/>
      </c>
      <c r="AB7" s="13" t="str">
        <f>IF($A17=H$2,$B17,"")</f>
        <v/>
      </c>
      <c r="AC7" s="13" t="str">
        <f>IF($A18=H$2,$B18,"")</f>
        <v/>
      </c>
      <c r="AD7" s="13" t="str">
        <f>IF($A19=H$2,$B19,"")</f>
        <v/>
      </c>
      <c r="AE7" s="13" t="str">
        <f>IF($A20=H$2,$B20,"")</f>
        <v/>
      </c>
      <c r="AF7" s="13" t="str">
        <f>IF($A21=H$2,$B21,"")</f>
        <v/>
      </c>
      <c r="AG7" s="13" t="str">
        <f>IF($A22=H$2,$B22,"")</f>
        <v/>
      </c>
      <c r="AH7" s="13" t="str">
        <f>IF($A23=H$2,$B23,"")</f>
        <v/>
      </c>
      <c r="AI7" s="13" t="str">
        <f>IF($A24=H$2,$B24,"")</f>
        <v/>
      </c>
      <c r="AJ7" s="13" t="str">
        <f>IF($A25=H$2,$B25,"")</f>
        <v/>
      </c>
      <c r="AK7" s="13" t="str">
        <f>IF($A26=H$2,$B26,"")</f>
        <v/>
      </c>
      <c r="AL7" s="13">
        <f>IF($A27=H$2,$B27,"")</f>
        <v>380000</v>
      </c>
      <c r="AM7" s="13" t="str">
        <f>IF($A28=H$2,$B28,"")</f>
        <v/>
      </c>
      <c r="AN7" s="13" t="str">
        <f>IF($A29=H$2,$B29,"")</f>
        <v/>
      </c>
      <c r="AO7" s="13" t="str">
        <f>IF($A30=H$2,$B30,"")</f>
        <v/>
      </c>
      <c r="AP7" s="13" t="str">
        <f>IF($A31=H$2,$B31,"")</f>
        <v/>
      </c>
      <c r="AQ7" s="13" t="str">
        <f>IF($A32=H$2,$B32,"")</f>
        <v/>
      </c>
      <c r="AR7" s="13" t="str">
        <f>IF($A33=H$2,$B33,"")</f>
        <v/>
      </c>
      <c r="AS7" s="13" t="str">
        <f>IF($A34=H$2,$B34,"")</f>
        <v/>
      </c>
      <c r="AT7" s="13" t="str">
        <f>IF($A35=H$2,$B35,"")</f>
        <v/>
      </c>
      <c r="AU7" s="13" t="str">
        <f>IF($A36=H$2,$B36,"")</f>
        <v/>
      </c>
      <c r="AV7" s="13" t="str">
        <f>IF($A37=H$2,$B37,"")</f>
        <v/>
      </c>
      <c r="AW7" s="13">
        <f>IF($A38=H$2,$B38,"")</f>
        <v>424000</v>
      </c>
      <c r="AX7" s="13" t="str">
        <f>IF($A39=H$2,$B39,"")</f>
        <v/>
      </c>
      <c r="AY7" s="13" t="str">
        <f>IF($A40=H$2,$B40,"")</f>
        <v/>
      </c>
      <c r="AZ7" s="13" t="str">
        <f>IF($A41=H$2,$B41,"")</f>
        <v/>
      </c>
      <c r="BA7" s="13" t="str">
        <f>IF($A42=H$2,$B42,"")</f>
        <v/>
      </c>
      <c r="BB7" s="13" t="str">
        <f>IF($A43=H$2,$B43,"")</f>
        <v/>
      </c>
      <c r="BC7" s="13" t="str">
        <f>IF($A44=H$2,$B44,"")</f>
        <v/>
      </c>
      <c r="BD7" s="13" t="str">
        <f>IF($A45=H$2,$B45,"")</f>
        <v/>
      </c>
      <c r="BE7" s="13" t="str">
        <f>IF($A46=H$2,$B46,"")</f>
        <v/>
      </c>
      <c r="BF7" s="13" t="str">
        <f>IF($A47=H$2,$B47,"")</f>
        <v/>
      </c>
      <c r="BG7" s="13" t="str">
        <f>IF($A48=H$2,$B48,"")</f>
        <v/>
      </c>
      <c r="BH7" s="13" t="str">
        <f>IF($A49=H$2,$B49,"")</f>
        <v/>
      </c>
      <c r="BI7" s="13" t="str">
        <f>IF($A50=H$2,$B50,"")</f>
        <v/>
      </c>
      <c r="BJ7" s="13" t="str">
        <f>IF($A51=H$2,$B51,"")</f>
        <v/>
      </c>
      <c r="BK7" s="13" t="str">
        <f>IF($A52=H$2,$B52,"")</f>
        <v/>
      </c>
      <c r="BL7" s="13" t="str">
        <f>IF($A53=H$2,$B53,"")</f>
        <v/>
      </c>
      <c r="BM7" s="13" t="str">
        <f>IF($A54=H$2,$B54,"")</f>
        <v/>
      </c>
      <c r="BN7" s="13" t="str">
        <f>IF($A55=H$2,$B55,"")</f>
        <v/>
      </c>
      <c r="BO7" s="13" t="str">
        <f>IF($A56=H$2,$B56,"")</f>
        <v/>
      </c>
      <c r="BP7" s="13" t="str">
        <f>IF($A57=H$2,$B57,"")</f>
        <v/>
      </c>
      <c r="BQ7" s="13" t="str">
        <f>IF($A58=H$2,$B58,"")</f>
        <v/>
      </c>
      <c r="BR7" s="13" t="str">
        <f>IF($A59=H$2,$B59,"")</f>
        <v/>
      </c>
      <c r="BS7" s="13" t="str">
        <f>IF($A60=H$2,$B60,"")</f>
        <v/>
      </c>
      <c r="BT7" s="13" t="str">
        <f>IF($A61=H$2,$B61,"")</f>
        <v/>
      </c>
      <c r="BU7" s="13">
        <f>IF($A62=H$2,$B62,"")</f>
        <v>500000</v>
      </c>
      <c r="BV7" s="13" t="str">
        <f>IF($A63=H$2,$B63,"")</f>
        <v/>
      </c>
      <c r="BW7" s="13" t="str">
        <f>IF($A64=H$2,$B64,"")</f>
        <v/>
      </c>
      <c r="BX7" s="13" t="str">
        <f>IF($A65=H$2,$B65,"")</f>
        <v/>
      </c>
      <c r="BY7" s="13" t="str">
        <f>IF($A66=H$2,$B66,"")</f>
        <v/>
      </c>
      <c r="BZ7" s="13" t="str">
        <f>IF($A67=H$2,$B67,"")</f>
        <v/>
      </c>
      <c r="CA7" s="13" t="str">
        <f>IF($A68=H$2,$B68,"")</f>
        <v/>
      </c>
      <c r="CB7" s="13" t="str">
        <f>IF($A69=H$2,$B69,"")</f>
        <v/>
      </c>
      <c r="CC7" s="13" t="str">
        <f>IF($A70=H$2,$B70,"")</f>
        <v/>
      </c>
      <c r="CD7" s="13" t="str">
        <f>IF($A71=H$2,$B71,"")</f>
        <v/>
      </c>
      <c r="CE7" s="13" t="str">
        <f>IF($A72=H$2,$B72,"")</f>
        <v/>
      </c>
      <c r="CF7" s="13" t="str">
        <f>IF($A73=H$2,$B73,"")</f>
        <v/>
      </c>
      <c r="CG7" s="13" t="str">
        <f>IF($A74=H$2,$B74,"")</f>
        <v/>
      </c>
      <c r="CH7" s="13" t="str">
        <f>IF($A75=H$2,$B75,"")</f>
        <v/>
      </c>
      <c r="CI7" s="13" t="str">
        <f>IF($A76=H$2,$B76,"")</f>
        <v/>
      </c>
      <c r="CJ7" s="13" t="str">
        <f>IF($A77=H$2,$B77,"")</f>
        <v/>
      </c>
      <c r="CK7" s="13" t="str">
        <f>IF($A78=H$2,$B78,"")</f>
        <v/>
      </c>
      <c r="CL7" s="13" t="str">
        <f>IF($A79=H$2,$B79,"")</f>
        <v/>
      </c>
      <c r="CM7" s="13" t="str">
        <f>IF($A80=H$2,$B80,"")</f>
        <v/>
      </c>
      <c r="CN7" s="13" t="str">
        <f>IF($A81=H$2,$B81,"")</f>
        <v/>
      </c>
      <c r="CO7" s="13" t="str">
        <f>IF($A82=H$2,$B82,"")</f>
        <v/>
      </c>
      <c r="CP7" s="13" t="str">
        <f>IF($A83=H$2,$B83,"")</f>
        <v/>
      </c>
      <c r="CQ7" s="13" t="str">
        <f>IF($A84=H$2,$B84,"")</f>
        <v/>
      </c>
      <c r="CR7" s="13" t="str">
        <f>IF($A85=H$2,$B85,"")</f>
        <v/>
      </c>
      <c r="CS7" s="13" t="str">
        <f>IF($A86=H$2,$B86,"")</f>
        <v/>
      </c>
      <c r="CT7" s="13" t="str">
        <f>IF($A87=H$2,$B87,"")</f>
        <v/>
      </c>
      <c r="CU7" s="13" t="str">
        <f>IF($A88=H$2,$B88,"")</f>
        <v/>
      </c>
      <c r="CV7" s="13" t="str">
        <f>IF($A89=H$2,$B89,"")</f>
        <v/>
      </c>
      <c r="CW7" s="13" t="str">
        <f>IF($A90=H$2,$B90,"")</f>
        <v/>
      </c>
      <c r="CX7" s="13">
        <f>IF($A91=H$2,$B91,"")</f>
        <v>565767.89599999995</v>
      </c>
      <c r="CY7" s="13" t="str">
        <f>IF($A92=H$2,$B92,"")</f>
        <v/>
      </c>
      <c r="CZ7" s="13" t="str">
        <f>IF($A93=H$2,$B93,"")</f>
        <v/>
      </c>
      <c r="DA7" s="13" t="str">
        <f>IF($A94=H$2,$B94,"")</f>
        <v/>
      </c>
      <c r="DB7" s="13" t="str">
        <f>IF($A95=H$2,$B95,"")</f>
        <v/>
      </c>
      <c r="DC7" s="13" t="str">
        <f>IF($A96=H$2,$B96,"")</f>
        <v/>
      </c>
      <c r="DD7" s="13">
        <f>IF($A97=H$2,$B97,"")</f>
        <v>576000</v>
      </c>
      <c r="DE7" s="13">
        <f>IF($A98=H$2,$B98,"")</f>
        <v>576000</v>
      </c>
      <c r="DF7" s="13" t="str">
        <f>IF($A99=H$2,$B99,"")</f>
        <v/>
      </c>
      <c r="DG7" s="13" t="str">
        <f>IF($A100=H$2,$B100,"")</f>
        <v/>
      </c>
      <c r="DH7" s="13" t="str">
        <f>IF($A101=H$2,$B101,"")</f>
        <v/>
      </c>
      <c r="DI7" s="13" t="str">
        <f>IF($A102=H$2,$B102,"")</f>
        <v/>
      </c>
      <c r="DJ7" s="13" t="str">
        <f>IF($A103=H$2,$B103,"")</f>
        <v/>
      </c>
      <c r="DK7" s="13" t="str">
        <f>IF($A104=H$2,$B104,"")</f>
        <v/>
      </c>
      <c r="DL7" s="13" t="str">
        <f>IF($A105=H$2,$B105,"")</f>
        <v/>
      </c>
      <c r="DM7" s="13" t="str">
        <f>IF($A106=H$2,$B106,"")</f>
        <v/>
      </c>
      <c r="DN7" s="13" t="str">
        <f>IF($A107=H$2,$B107,"")</f>
        <v/>
      </c>
      <c r="DO7" s="13" t="str">
        <f>IF($A108=H$2,$B108,"")</f>
        <v/>
      </c>
      <c r="DP7" s="13">
        <f>IF($A109=H$2,$B109,"")</f>
        <v>611513.5636363636</v>
      </c>
      <c r="DQ7" s="13" t="str">
        <f>IF($A110=H$2,$B110,"")</f>
        <v/>
      </c>
      <c r="DR7" s="13" t="str">
        <f>IF($A111=H$2,$B111,"")</f>
        <v/>
      </c>
      <c r="DS7" s="13" t="str">
        <f>IF($A112=H$2,$B112,"")</f>
        <v/>
      </c>
      <c r="DT7" s="13">
        <f>IF($A113=H$2,$B113,"")</f>
        <v>620000</v>
      </c>
      <c r="DU7" s="13" t="str">
        <f>IF($A114=H$2,$B114,"")</f>
        <v/>
      </c>
      <c r="DV7" s="13" t="str">
        <f>IF($A115=H$2,$B115,"")</f>
        <v/>
      </c>
      <c r="DW7" s="13" t="str">
        <f>IF($A116=H$2,$B116,"")</f>
        <v/>
      </c>
      <c r="DX7" s="13" t="str">
        <f>IF($A117=H$2,$B117,"")</f>
        <v/>
      </c>
      <c r="DY7" s="13">
        <f>IF($A118=H$2,$B118,"")</f>
        <v>652000</v>
      </c>
      <c r="DZ7" s="13" t="str">
        <f>IF($A119=H$2,$B119,"")</f>
        <v/>
      </c>
      <c r="EA7" s="13" t="str">
        <f>IF($A120=H$2,$B120,"")</f>
        <v/>
      </c>
      <c r="EB7" s="13" t="str">
        <f>IF($A121=H$2,$B121,"")</f>
        <v/>
      </c>
      <c r="EC7" s="13" t="str">
        <f>IF($A122=H$2,$B122,"")</f>
        <v/>
      </c>
      <c r="ED7" s="13" t="str">
        <f>IF($A123=H$2,$B123,"")</f>
        <v/>
      </c>
      <c r="EE7" s="13">
        <f>IF($A124=H$2,$B124,"")</f>
        <v>696000</v>
      </c>
      <c r="EF7" s="13">
        <f>IF($A125=H$2,$B125,"")</f>
        <v>696000</v>
      </c>
      <c r="EG7" s="13" t="str">
        <f>IF($A126=H$2,$B126,"")</f>
        <v/>
      </c>
      <c r="EH7" s="13" t="str">
        <f>IF($A127=H$2,$B127,"")</f>
        <v/>
      </c>
      <c r="EI7" s="13" t="str">
        <f>IF($A128=H$2,$B128,"")</f>
        <v/>
      </c>
      <c r="EJ7" s="13" t="str">
        <f>IF($A129=H$2,$B129,"")</f>
        <v/>
      </c>
      <c r="EK7" s="13" t="str">
        <f>IF($A130=H$2,$B130,"")</f>
        <v/>
      </c>
      <c r="EL7" s="13" t="str">
        <f>IF($A131=H$2,$B131,"")</f>
        <v/>
      </c>
      <c r="EM7" s="13" t="str">
        <f>IF($A132=H$2,$B132,"")</f>
        <v/>
      </c>
      <c r="EN7" s="13" t="str">
        <f>IF($A133=H$2,$B133,"")</f>
        <v/>
      </c>
      <c r="EO7" s="13" t="str">
        <f>IF($A134=H$2,$B134,"")</f>
        <v/>
      </c>
      <c r="EP7" s="13" t="str">
        <f>IF($A135=H$2,$B135,"")</f>
        <v/>
      </c>
      <c r="EQ7" s="13" t="str">
        <f>IF($A136=H$2,$B136,"")</f>
        <v/>
      </c>
      <c r="ER7" s="13" t="str">
        <f>IF($A137=H$2,$B137,"")</f>
        <v/>
      </c>
      <c r="ES7" s="13" t="str">
        <f>IF($A138=H$2,$B138,"")</f>
        <v/>
      </c>
      <c r="ET7" s="13">
        <f>IF($A139=H$2,$B139,"")</f>
        <v>825660.98560000001</v>
      </c>
      <c r="EU7" s="13" t="str">
        <f>IF($A140=H$2,$B140,"")</f>
        <v/>
      </c>
      <c r="EV7" s="13" t="str">
        <f>IF($A141=H$2,$B141,"")</f>
        <v/>
      </c>
      <c r="EW7" s="13" t="str">
        <f>IF($A142=H$2,$B142,"")</f>
        <v/>
      </c>
      <c r="EX7" s="13" t="str">
        <f>IF($A143=H$2,$B143,"")</f>
        <v/>
      </c>
      <c r="EY7" s="13" t="str">
        <f>IF($A144=H$2,$B144,"")</f>
        <v/>
      </c>
      <c r="EZ7" s="13" t="str">
        <f>IF($A145=H$2,$B145,"")</f>
        <v/>
      </c>
      <c r="FA7" s="13" t="str">
        <f>IF($A146=H$2,$B146,"")</f>
        <v/>
      </c>
      <c r="FB7" s="13" t="str">
        <f>IF($A147=H$2,$B147,"")</f>
        <v/>
      </c>
      <c r="FC7" s="13" t="str">
        <f>IF($A148=H$2,$B148,"")</f>
        <v/>
      </c>
      <c r="FD7" s="13" t="str">
        <f>IF($A149=H$2,$B149,"")</f>
        <v/>
      </c>
      <c r="FE7" s="13" t="str">
        <f>IF($A150=H$2,$B150,"")</f>
        <v/>
      </c>
      <c r="FF7" s="13" t="str">
        <f>IF($A151=H$2,$B151,"")</f>
        <v/>
      </c>
      <c r="FG7" s="13" t="str">
        <f>IF($A152=H$2,$B152,"")</f>
        <v/>
      </c>
      <c r="FH7" s="13" t="str">
        <f>IF($A153=H$2,$B153,"")</f>
        <v/>
      </c>
      <c r="FI7" s="13" t="str">
        <f>IF($A154=H$2,$B154,"")</f>
        <v/>
      </c>
      <c r="FJ7" s="13" t="str">
        <f>IF($A155=H$2,$B155,"")</f>
        <v/>
      </c>
      <c r="FK7" s="13">
        <f>IF($A156=H$2,$B156,"")</f>
        <v>945660.98560000001</v>
      </c>
      <c r="FL7" s="13" t="str">
        <f>IF($A157=H$2,$B157,"")</f>
        <v/>
      </c>
      <c r="FM7" s="13" t="str">
        <f>IF($A158=H$2,$B158,"")</f>
        <v/>
      </c>
      <c r="FN7" s="13" t="str">
        <f>IF($A159=H$2,$B159,"")</f>
        <v/>
      </c>
      <c r="FO7" s="13" t="str">
        <f>IF($A160=H$2,$B160,"")</f>
        <v/>
      </c>
      <c r="FP7" s="13" t="str">
        <f>IF($A161=H$2,$B161,"")</f>
        <v/>
      </c>
      <c r="FQ7" s="13" t="str">
        <f>IF($A162=H$2,$B162,"")</f>
        <v/>
      </c>
      <c r="FR7" s="13" t="str">
        <f>IF($A163=H$2,$B163,"")</f>
        <v/>
      </c>
      <c r="FS7" s="13" t="str">
        <f>IF($A164=H$2,$B164,"")</f>
        <v/>
      </c>
      <c r="FT7" s="13" t="str">
        <f>IF($A165=H$2,$B165,"")</f>
        <v/>
      </c>
      <c r="FU7" s="13" t="str">
        <f>IF($A166=H$2,$B166,"")</f>
        <v/>
      </c>
      <c r="FV7" s="13" t="str">
        <f>IF($A167=H$2,$B167,"")</f>
        <v/>
      </c>
      <c r="FW7" s="13" t="str">
        <f>IF($A168=H$2,$B168,"")</f>
        <v/>
      </c>
      <c r="FX7" s="13" t="str">
        <f>IF($A169=H$2,$B169,"")</f>
        <v/>
      </c>
      <c r="FY7" s="13" t="str">
        <f>IF($A170=H$2,$B170,"")</f>
        <v/>
      </c>
      <c r="FZ7" s="13" t="str">
        <f>IF($A171=H$2,$B171,"")</f>
        <v/>
      </c>
      <c r="GA7" s="13" t="str">
        <f>IF($A172=H$2,$B172,"")</f>
        <v/>
      </c>
      <c r="GB7" s="13" t="str">
        <f>IF($A173=H$2,$B173,"")</f>
        <v/>
      </c>
      <c r="GC7" s="13" t="str">
        <f>IF($A174=H$2,$B174,"")</f>
        <v/>
      </c>
      <c r="GD7" s="13" t="str">
        <f>IF($A175=H$2,$B175,"")</f>
        <v/>
      </c>
      <c r="GE7" s="13" t="str">
        <f>IF($A176=H$2,$B176,"")</f>
        <v/>
      </c>
      <c r="GF7" s="13" t="str">
        <f>IF($A177=H$2,$B177,"")</f>
        <v/>
      </c>
      <c r="GG7" s="13" t="str">
        <f>IF($A178=H$2,$B178,"")</f>
        <v/>
      </c>
      <c r="GH7" s="13" t="str">
        <f>IF($A179=H$2,$B179,"")</f>
        <v/>
      </c>
      <c r="GI7" s="13" t="str">
        <f>IF($A180=H$2,$B180,"")</f>
        <v/>
      </c>
      <c r="GJ7" s="13" t="str">
        <f>IF($A181=H$2,$B181,"")</f>
        <v/>
      </c>
      <c r="GK7" s="13" t="str">
        <f>IF($A182=H$2,$B182,"")</f>
        <v/>
      </c>
      <c r="GL7" s="13">
        <f>IF($A183=H$2,$B183,"")</f>
        <v>1032544.1396</v>
      </c>
      <c r="GM7" s="13" t="str">
        <f>IF($A184=H$2,$B184,"")</f>
        <v/>
      </c>
      <c r="GN7" s="13" t="str">
        <f>IF($A185=H$2,$B185,"")</f>
        <v/>
      </c>
      <c r="GO7" s="13" t="str">
        <f>IF($A186=H$2,$B186,"")</f>
        <v/>
      </c>
      <c r="GP7" s="13" t="str">
        <f>IF($A187=H$2,$B187,"")</f>
        <v/>
      </c>
      <c r="GQ7" s="13" t="str">
        <f>IF($A188=H$2,$B188,"")</f>
        <v/>
      </c>
      <c r="GR7" s="13" t="str">
        <f>IF($A189=H$2,$B189,"")</f>
        <v/>
      </c>
      <c r="GS7" s="13" t="str">
        <f>IF($A190=H$2,$B190,"")</f>
        <v/>
      </c>
      <c r="GT7" s="13" t="str">
        <f>IF($A191=H$2,$B191,"")</f>
        <v/>
      </c>
      <c r="GU7" s="13" t="str">
        <f>IF($A192=H$2,$B192,"")</f>
        <v/>
      </c>
      <c r="GV7" s="13" t="str">
        <f>IF($A193=H$2,$B193,"")</f>
        <v/>
      </c>
      <c r="GW7" s="13" t="str">
        <f>IF($A194=H$2,$B194,"")</f>
        <v/>
      </c>
      <c r="GX7" s="13" t="str">
        <f>IF($A195=H$2,$B195,"")</f>
        <v/>
      </c>
      <c r="GY7" s="13" t="str">
        <f>IF($A196=H$2,$B196,"")</f>
        <v/>
      </c>
      <c r="GZ7" s="13" t="str">
        <f>IF($A197=H$2,$B197,"")</f>
        <v/>
      </c>
      <c r="HA7" s="13" t="str">
        <f>IF($A198=H$2,$B198,"")</f>
        <v/>
      </c>
      <c r="HB7" s="13" t="str">
        <f>IF($A199=H$2,$B199,"")</f>
        <v/>
      </c>
      <c r="HC7" s="13" t="str">
        <f>IF($A200=H$2,$B200,"")</f>
        <v/>
      </c>
      <c r="HD7" s="13">
        <f>IF($A201=H$2,$B201,"")</f>
        <v>1065660.9856</v>
      </c>
      <c r="HE7" s="13">
        <f>IF($A202=H$2,$B202,"")</f>
        <v>1065660.9856</v>
      </c>
      <c r="HF7" s="13" t="str">
        <f>IF($A203=H$2,$B203,"")</f>
        <v/>
      </c>
      <c r="HG7" s="13" t="str">
        <f>IF($A204=H$2,$B204,"")</f>
        <v/>
      </c>
      <c r="HH7" s="13" t="str">
        <f>IF($A205=H$2,$B205,"")</f>
        <v/>
      </c>
      <c r="HI7" s="13" t="str">
        <f>IF($A206=H$2,$B206,"")</f>
        <v/>
      </c>
      <c r="HJ7" s="13" t="str">
        <f>IF($A207=H$2,$B207,"")</f>
        <v/>
      </c>
      <c r="HK7" s="13" t="str">
        <f>IF($A208=H$2,$B208,"")</f>
        <v/>
      </c>
      <c r="HL7" s="13" t="str">
        <f>IF($A209=H$2,$B209,"")</f>
        <v/>
      </c>
      <c r="HM7" s="13">
        <f>IF($A210=H$2,$B210,"")</f>
        <v>1120504.8336</v>
      </c>
      <c r="HN7" s="13" t="str">
        <f>IF($A211=H$2,$B211,"")</f>
        <v/>
      </c>
      <c r="HO7" s="13" t="str">
        <f>IF($A212=H$2,$B212,"")</f>
        <v/>
      </c>
      <c r="HP7" s="13" t="str">
        <f>IF($A213=H$2,$B213,"")</f>
        <v/>
      </c>
      <c r="HQ7" s="13" t="str">
        <f>IF($A214=H$2,$B214,"")</f>
        <v/>
      </c>
      <c r="HR7" s="13" t="str">
        <f>IF($A215=H$2,$B215,"")</f>
        <v/>
      </c>
      <c r="HS7" s="13" t="str">
        <f>IF($A216=H$2,$B216,"")</f>
        <v/>
      </c>
      <c r="HT7" s="13" t="str">
        <f>IF($A217=H$2,$B217,"")</f>
        <v/>
      </c>
      <c r="HU7" s="13" t="str">
        <f>IF($A218=H$2,$B218,"")</f>
        <v/>
      </c>
      <c r="HV7" s="13" t="str">
        <f>IF($A219=H$2,$B219,"")</f>
        <v/>
      </c>
      <c r="HW7" s="13">
        <f>IF($A220=H$2,$B220,"")</f>
        <v>1173660.9856</v>
      </c>
      <c r="HX7" s="13" t="str">
        <f>IF($A221=H$2,$B221,"")</f>
        <v/>
      </c>
      <c r="HY7" s="13" t="str">
        <f>IF($A222=H$2,$B222,"")</f>
        <v/>
      </c>
      <c r="HZ7" s="13" t="str">
        <f>IF($A223=H$2,$B223,"")</f>
        <v/>
      </c>
      <c r="IA7" s="13">
        <f>IF($A224=H$2,$B224,"")</f>
        <v>1202180.8025454546</v>
      </c>
      <c r="IB7" s="13" t="str">
        <f>IF($A225=H$2,$B225,"")</f>
        <v/>
      </c>
      <c r="IC7" s="13" t="str">
        <f>IF($A226=H$2,$B226,"")</f>
        <v/>
      </c>
      <c r="ID7" s="13" t="str">
        <f>IF($A227=H$2,$B227,"")</f>
        <v/>
      </c>
      <c r="IE7" s="13">
        <f>IF($A228=H$2,$B228,"")</f>
        <v>1237231.2146000001</v>
      </c>
      <c r="IF7" s="13" t="str">
        <f>IF($A229=H$2,$B229,"")</f>
        <v/>
      </c>
      <c r="IG7" s="13">
        <f>IF($A230=H$2,$B230,"")</f>
        <v>1249660.9856</v>
      </c>
      <c r="IH7" s="13" t="str">
        <f>IF($A231=H$2,$B231,"")</f>
        <v/>
      </c>
      <c r="II7" s="13" t="str">
        <f>IF($A232=H$2,$B232,"")</f>
        <v/>
      </c>
      <c r="IJ7" s="13">
        <f>IF($A233=H$2,$B233,"")</f>
        <v>1314942.4006000001</v>
      </c>
      <c r="IK7" s="13">
        <f>IF($A234=H$2,$B234,"")</f>
        <v>1329969.2333272728</v>
      </c>
      <c r="IL7" s="13">
        <f>IF($A235=H$2,$B235,"")</f>
        <v>1335197.2146000001</v>
      </c>
      <c r="IM7" s="13" t="str">
        <f>IF($A236=H$2,$B236,"")</f>
        <v/>
      </c>
      <c r="IN7" s="13">
        <f>IF($A237=H$2,$B237,"")</f>
        <v>1407438.7881454546</v>
      </c>
      <c r="IO7" s="13" t="str">
        <f>IF($A238=H$2,$B238,"")</f>
        <v/>
      </c>
      <c r="IP7" s="13">
        <f>IF($A239=H$2,$B239,"")</f>
        <v>1428394.3796000001</v>
      </c>
      <c r="IQ7" s="13" t="str">
        <f>IF($A240=H$2,$B240,"")</f>
        <v/>
      </c>
      <c r="IR7" s="13" t="str">
        <f>IF($A241=H$2,$B241,"")</f>
        <v/>
      </c>
      <c r="IS7" s="13" t="str">
        <f>IF($A242=H$2,$B242,"")</f>
        <v/>
      </c>
      <c r="IT7" s="13" t="str">
        <f>IF($A243=H$2,$B243,"")</f>
        <v/>
      </c>
      <c r="IU7" s="13" t="str">
        <f>IF($A244=H$2,$B244,"")</f>
        <v/>
      </c>
      <c r="IV7" s="13">
        <f>IF($A245=H$2,$B245,"")</f>
        <v>1580394.3796000001</v>
      </c>
      <c r="IW7" s="13" t="str">
        <f>IF($A246=H$2,$B246,"")</f>
        <v/>
      </c>
      <c r="IX7" s="13" t="str">
        <f>IF($A247=H$2,$B247,"")</f>
        <v/>
      </c>
      <c r="IY7" s="13" t="str">
        <f>IF($A248=H$2,$B248,"")</f>
        <v/>
      </c>
      <c r="IZ7" s="13" t="str">
        <f>IF($A249=H$2,$B249,"")</f>
        <v/>
      </c>
      <c r="JA7" s="13" t="str">
        <f>IF($A250=H$2,$B250,"")</f>
        <v/>
      </c>
      <c r="JB7" s="13" t="str">
        <f>IF($A251=H$2,$B251,"")</f>
        <v/>
      </c>
      <c r="JC7" s="13" t="str">
        <f>IF($A252=H$2,$B252,"")</f>
        <v/>
      </c>
      <c r="JD7" s="13" t="str">
        <f>IF($A253=H$2,$B253,"")</f>
        <v/>
      </c>
      <c r="JE7" s="13" t="str">
        <f>IF($A254=H$2,$B254,"")</f>
        <v/>
      </c>
      <c r="JF7" s="13" t="str">
        <f>IF($A255=H$2,$B255,"")</f>
        <v/>
      </c>
      <c r="JG7" s="13" t="str">
        <f>IF($A256=H$2,$B256,"")</f>
        <v/>
      </c>
      <c r="JH7" s="13" t="str">
        <f>IF($A257=H$2,$B257,"")</f>
        <v/>
      </c>
      <c r="JI7" s="13" t="str">
        <f>IF($A258=H$2,$B258,"")</f>
        <v/>
      </c>
      <c r="JJ7" s="13" t="str">
        <f>IF($A259=H$2,$B259,"")</f>
        <v/>
      </c>
      <c r="JK7" s="13" t="str">
        <f>IF($A260=H$2,$B260,"")</f>
        <v/>
      </c>
      <c r="JL7" s="13" t="str">
        <f>IF($A261=H$2,$B261,"")</f>
        <v/>
      </c>
      <c r="JM7" s="13" t="str">
        <f>IF($A262=H$2,$B262,"")</f>
        <v/>
      </c>
      <c r="JN7" s="13" t="str">
        <f>IF($A263=H$2,$B263,"")</f>
        <v/>
      </c>
      <c r="JO7" s="13" t="str">
        <f>IF($A264=H$2,$B264,"")</f>
        <v/>
      </c>
      <c r="JP7" s="13" t="str">
        <f>IF($A265=H$2,$B265,"")</f>
        <v/>
      </c>
      <c r="JQ7" s="13" t="str">
        <f>IF($A266=H$2,$B266,"")</f>
        <v/>
      </c>
      <c r="JR7" s="13" t="str">
        <f>IF($A267=H$2,$B267,"")</f>
        <v/>
      </c>
      <c r="JS7" s="13" t="str">
        <f>IF($A268=H$2,$B268,"")</f>
        <v/>
      </c>
      <c r="JT7" s="13" t="str">
        <f>IF($A269=H$2,$B269,"")</f>
        <v/>
      </c>
      <c r="JU7" s="13" t="str">
        <f>IF($A270=H$2,$B270,"")</f>
        <v/>
      </c>
      <c r="JV7" s="13" t="str">
        <f>IF($A271=H$2,$B271,"")</f>
        <v/>
      </c>
      <c r="JW7" s="13" t="str">
        <f>IF($A272=H$2,$B272,"")</f>
        <v/>
      </c>
      <c r="JX7" s="13" t="str">
        <f>IF($A273=H$2,$B273,"")</f>
        <v/>
      </c>
      <c r="JY7" s="13" t="str">
        <f>IF($A274=H$2,$B274,"")</f>
        <v/>
      </c>
      <c r="JZ7" s="13" t="str">
        <f>IF($A275=H$2,$B275,"")</f>
        <v/>
      </c>
      <c r="KA7" s="13" t="str">
        <f>IF($A276=H$2,$B276,"")</f>
        <v/>
      </c>
      <c r="KB7" s="13" t="str">
        <f>IF($A277=H$2,$B277,"")</f>
        <v/>
      </c>
      <c r="KC7" s="13" t="str">
        <f>IF($A278=H$2,$B278,"")</f>
        <v/>
      </c>
      <c r="KD7" s="13" t="str">
        <f>IF($A279=H$2,$B279,"")</f>
        <v/>
      </c>
      <c r="KE7" s="13" t="str">
        <f>IF($A280=H$2,$B280,"")</f>
        <v/>
      </c>
      <c r="KF7" s="13" t="str">
        <f>IF($A281=H$2,$B281,"")</f>
        <v/>
      </c>
      <c r="KG7" s="13" t="str">
        <f>IF($A282=H$2,$B282,"")</f>
        <v/>
      </c>
      <c r="KH7" s="13" t="str">
        <f>IF($A283=H$2,$B283,"")</f>
        <v/>
      </c>
      <c r="KI7" s="13" t="str">
        <f>IF($A284=H$2,$B284,"")</f>
        <v/>
      </c>
      <c r="KJ7" s="13" t="str">
        <f>IF($A285=H$2,$B285,"")</f>
        <v/>
      </c>
      <c r="KK7" s="13" t="str">
        <f>IF($A286=H$2,$B286,"")</f>
        <v/>
      </c>
      <c r="KL7" s="13" t="str">
        <f>IF($A287=H$2,$B287,"")</f>
        <v/>
      </c>
      <c r="KM7" s="13" t="str">
        <f>IF($A288=H$2,$B288,"")</f>
        <v/>
      </c>
      <c r="KN7" s="13" t="str">
        <f>IF($A289=H$2,$B289,"")</f>
        <v/>
      </c>
      <c r="KO7" s="13" t="str">
        <f>IF($A290=H$2,$B290,"")</f>
        <v/>
      </c>
      <c r="KP7" s="13" t="str">
        <f>IF($A291=H$2,$B291,"")</f>
        <v/>
      </c>
      <c r="KQ7" s="13" t="str">
        <f>IF($A292=H$2,$B292,"")</f>
        <v/>
      </c>
      <c r="KR7" s="13" t="str">
        <f>IF($A293=H$2,$B293,"")</f>
        <v/>
      </c>
      <c r="KS7" s="13" t="str">
        <f>IF($A294=H$2,$B294,"")</f>
        <v/>
      </c>
      <c r="KT7" s="13" t="str">
        <f>IF($A295=H$2,$B295,"")</f>
        <v/>
      </c>
      <c r="KU7" s="13" t="str">
        <f>IF($A296=H$2,$B296,"")</f>
        <v/>
      </c>
      <c r="KV7" s="13" t="str">
        <f>IF($A297=H$2,$B297,"")</f>
        <v/>
      </c>
      <c r="KW7" s="13" t="str">
        <f>IF($A298=H$2,$B298,"")</f>
        <v/>
      </c>
      <c r="KX7" s="13" t="str">
        <f>IF($A299=H$2,$B299,"")</f>
        <v/>
      </c>
      <c r="KY7" s="13" t="str">
        <f>IF($A300=H$2,$B300,"")</f>
        <v/>
      </c>
      <c r="KZ7" s="13" t="str">
        <f>IF($A301=H$2,$B301,"")</f>
        <v/>
      </c>
      <c r="LA7" s="13" t="str">
        <f>IF($A302=H$2,$B302,"")</f>
        <v/>
      </c>
    </row>
    <row r="8" spans="1:313" x14ac:dyDescent="0.25">
      <c r="A8" t="s">
        <v>357</v>
      </c>
      <c r="B8" s="13">
        <v>304000</v>
      </c>
      <c r="C8" s="13" t="str">
        <f t="shared" si="0"/>
        <v/>
      </c>
      <c r="D8" s="13" t="str">
        <f t="shared" si="0"/>
        <v/>
      </c>
      <c r="E8" s="13" t="str">
        <f t="shared" si="0"/>
        <v/>
      </c>
      <c r="F8" s="13" t="str">
        <f t="shared" si="0"/>
        <v/>
      </c>
      <c r="G8" s="13">
        <f t="shared" si="0"/>
        <v>304000</v>
      </c>
      <c r="H8" s="13" t="str">
        <f t="shared" si="0"/>
        <v/>
      </c>
      <c r="I8" s="13" t="str">
        <f t="shared" si="0"/>
        <v/>
      </c>
      <c r="M8" t="s">
        <v>496</v>
      </c>
      <c r="N8" s="13" t="str">
        <f>IF($A3=I$2,$B3,"")</f>
        <v/>
      </c>
      <c r="O8" s="13" t="str">
        <f>IF($A4=I$2,$B4,"")</f>
        <v/>
      </c>
      <c r="P8" s="13" t="str">
        <f>IF($A5=I$2,$B5,"")</f>
        <v/>
      </c>
      <c r="Q8" s="13" t="str">
        <f>IF($A6=I$2,$B6,"")</f>
        <v/>
      </c>
      <c r="R8" s="13" t="str">
        <f>IF($A7=I$2,$B7,"")</f>
        <v/>
      </c>
      <c r="S8" s="13" t="str">
        <f>IF($A8=I$2,$B8,"")</f>
        <v/>
      </c>
      <c r="T8" s="13" t="str">
        <f>IF($A9=I$2,$B9,"")</f>
        <v/>
      </c>
      <c r="U8" s="13">
        <f>IF($A10=I$2,$B10,"")</f>
        <v>304000</v>
      </c>
      <c r="V8" s="13">
        <f>IF($A11=I$2,$B11,"")</f>
        <v>304000</v>
      </c>
      <c r="W8" s="13">
        <f>IF($A12=I$2,$B12,"")</f>
        <v>304000</v>
      </c>
      <c r="X8" s="13">
        <f>IF($A13=I$2,$B13,"")</f>
        <v>304000</v>
      </c>
      <c r="Y8" s="13" t="str">
        <f>IF($A14=I$2,$B14,"")</f>
        <v/>
      </c>
      <c r="Z8" s="13" t="str">
        <f>IF($A15=I$2,$B15,"")</f>
        <v/>
      </c>
      <c r="AA8" s="13" t="str">
        <f>IF($A16=I$2,$B16,"")</f>
        <v/>
      </c>
      <c r="AB8" s="13" t="str">
        <f>IF($A17=I$2,$B17,"")</f>
        <v/>
      </c>
      <c r="AC8" s="13" t="str">
        <f>IF($A18=I$2,$B18,"")</f>
        <v/>
      </c>
      <c r="AD8" s="13" t="str">
        <f>IF($A19=I$2,$B19,"")</f>
        <v/>
      </c>
      <c r="AE8" s="13" t="str">
        <f>IF($A20=I$2,$B20,"")</f>
        <v/>
      </c>
      <c r="AF8" s="13" t="str">
        <f>IF($A21=I$2,$B21,"")</f>
        <v/>
      </c>
      <c r="AG8" s="13" t="str">
        <f>IF($A22=I$2,$B22,"")</f>
        <v/>
      </c>
      <c r="AH8" s="13" t="str">
        <f>IF($A23=I$2,$B23,"")</f>
        <v/>
      </c>
      <c r="AI8" s="13" t="str">
        <f>IF($A24=I$2,$B24,"")</f>
        <v/>
      </c>
      <c r="AJ8" s="13" t="str">
        <f>IF($A25=I$2,$B25,"")</f>
        <v/>
      </c>
      <c r="AK8" s="13" t="str">
        <f>IF($A26=I$2,$B26,"")</f>
        <v/>
      </c>
      <c r="AL8" s="13" t="str">
        <f>IF($A27=I$2,$B27,"")</f>
        <v/>
      </c>
      <c r="AM8" s="13">
        <f>IF($A28=I$2,$B28,"")</f>
        <v>380000</v>
      </c>
      <c r="AN8" s="13">
        <f>IF($A29=I$2,$B29,"")</f>
        <v>380000</v>
      </c>
      <c r="AO8" s="13">
        <f>IF($A30=I$2,$B30,"")</f>
        <v>380000</v>
      </c>
      <c r="AP8" s="13">
        <f>IF($A31=I$2,$B31,"")</f>
        <v>380000</v>
      </c>
      <c r="AQ8" s="13">
        <f>IF($A32=I$2,$B32,"")</f>
        <v>380000</v>
      </c>
      <c r="AR8" s="13">
        <f>IF($A33=I$2,$B33,"")</f>
        <v>380000</v>
      </c>
      <c r="AS8" s="13" t="str">
        <f>IF($A34=I$2,$B34,"")</f>
        <v/>
      </c>
      <c r="AT8" s="13">
        <f>IF($A35=I$2,$B35,"")</f>
        <v>393815.27727272728</v>
      </c>
      <c r="AU8" s="13" t="str">
        <f>IF($A36=I$2,$B36,"")</f>
        <v/>
      </c>
      <c r="AV8" s="13" t="str">
        <f>IF($A37=I$2,$B37,"")</f>
        <v/>
      </c>
      <c r="AW8" s="13" t="str">
        <f>IF($A38=I$2,$B38,"")</f>
        <v/>
      </c>
      <c r="AX8" s="13">
        <f>IF($A39=I$2,$B39,"")</f>
        <v>424000</v>
      </c>
      <c r="AY8" s="13" t="str">
        <f>IF($A40=I$2,$B40,"")</f>
        <v/>
      </c>
      <c r="AZ8" s="13" t="str">
        <f>IF($A41=I$2,$B41,"")</f>
        <v/>
      </c>
      <c r="BA8" s="13" t="str">
        <f>IF($A42=I$2,$B42,"")</f>
        <v/>
      </c>
      <c r="BB8" s="13" t="str">
        <f>IF($A43=I$2,$B43,"")</f>
        <v/>
      </c>
      <c r="BC8" s="13" t="str">
        <f>IF($A44=I$2,$B44,"")</f>
        <v/>
      </c>
      <c r="BD8" s="13" t="str">
        <f>IF($A45=I$2,$B45,"")</f>
        <v/>
      </c>
      <c r="BE8" s="13" t="str">
        <f>IF($A46=I$2,$B46,"")</f>
        <v/>
      </c>
      <c r="BF8" s="13" t="str">
        <f>IF($A47=I$2,$B47,"")</f>
        <v/>
      </c>
      <c r="BG8" s="13">
        <f>IF($A48=I$2,$B48,"")</f>
        <v>456000</v>
      </c>
      <c r="BH8" s="13">
        <f>IF($A49=I$2,$B49,"")</f>
        <v>456000</v>
      </c>
      <c r="BI8" s="13">
        <f>IF($A50=I$2,$B50,"")</f>
        <v>456000</v>
      </c>
      <c r="BJ8" s="13" t="str">
        <f>IF($A51=I$2,$B51,"")</f>
        <v/>
      </c>
      <c r="BK8" s="13">
        <f>IF($A52=I$2,$B52,"")</f>
        <v>456053.87699999998</v>
      </c>
      <c r="BL8" s="13">
        <f>IF($A53=I$2,$B53,"")</f>
        <v>474494.03899999999</v>
      </c>
      <c r="BM8" s="13">
        <f>IF($A54=I$2,$B54,"")</f>
        <v>478002.26299999998</v>
      </c>
      <c r="BN8" s="13" t="str">
        <f>IF($A55=I$2,$B55,"")</f>
        <v/>
      </c>
      <c r="BO8" s="13" t="str">
        <f>IF($A56=I$2,$B56,"")</f>
        <v/>
      </c>
      <c r="BP8" s="13" t="str">
        <f>IF($A57=I$2,$B57,"")</f>
        <v/>
      </c>
      <c r="BQ8" s="13" t="str">
        <f>IF($A58=I$2,$B58,"")</f>
        <v/>
      </c>
      <c r="BR8" s="13" t="str">
        <f>IF($A59=I$2,$B59,"")</f>
        <v/>
      </c>
      <c r="BS8" s="13" t="str">
        <f>IF($A60=I$2,$B60,"")</f>
        <v/>
      </c>
      <c r="BT8" s="13" t="str">
        <f>IF($A61=I$2,$B61,"")</f>
        <v/>
      </c>
      <c r="BU8" s="13" t="str">
        <f>IF($A62=I$2,$B62,"")</f>
        <v/>
      </c>
      <c r="BV8" s="13">
        <f>IF($A63=I$2,$B63,"")</f>
        <v>500000</v>
      </c>
      <c r="BW8" s="13">
        <f>IF($A64=I$2,$B64,"")</f>
        <v>500000</v>
      </c>
      <c r="BX8" s="13">
        <f>IF($A65=I$2,$B65,"")</f>
        <v>500000</v>
      </c>
      <c r="BY8" s="13">
        <f>IF($A66=I$2,$B66,"")</f>
        <v>500000</v>
      </c>
      <c r="BZ8" s="13">
        <f>IF($A67=I$2,$B67,"")</f>
        <v>500000</v>
      </c>
      <c r="CA8" s="13">
        <f>IF($A68=I$2,$B68,"")</f>
        <v>500000</v>
      </c>
      <c r="CB8" s="13">
        <f>IF($A69=I$2,$B69,"")</f>
        <v>500000</v>
      </c>
      <c r="CC8" s="13">
        <f>IF($A70=I$2,$B70,"")</f>
        <v>500000</v>
      </c>
      <c r="CD8" s="13">
        <f>IF($A71=I$2,$B71,"")</f>
        <v>500000</v>
      </c>
      <c r="CE8" s="13">
        <f>IF($A72=I$2,$B72,"")</f>
        <v>500000</v>
      </c>
      <c r="CF8" s="13">
        <f>IF($A73=I$2,$B73,"")</f>
        <v>500000</v>
      </c>
      <c r="CG8" s="13">
        <f>IF($A74=I$2,$B74,"")</f>
        <v>500000</v>
      </c>
      <c r="CH8" s="13">
        <f>IF($A75=I$2,$B75,"")</f>
        <v>500053.87699999998</v>
      </c>
      <c r="CI8" s="13" t="str">
        <f>IF($A76=I$2,$B76,"")</f>
        <v/>
      </c>
      <c r="CJ8" s="13" t="str">
        <f>IF($A77=I$2,$B77,"")</f>
        <v/>
      </c>
      <c r="CK8" s="13">
        <f>IF($A78=I$2,$B78,"")</f>
        <v>515465.77500000002</v>
      </c>
      <c r="CL8" s="13">
        <f>IF($A79=I$2,$B79,"")</f>
        <v>515465.77500000002</v>
      </c>
      <c r="CM8" s="13" t="str">
        <f>IF($A80=I$2,$B80,"")</f>
        <v/>
      </c>
      <c r="CN8" s="13" t="str">
        <f>IF($A81=I$2,$B81,"")</f>
        <v/>
      </c>
      <c r="CO8" s="13" t="str">
        <f>IF($A82=I$2,$B82,"")</f>
        <v/>
      </c>
      <c r="CP8" s="13" t="str">
        <f>IF($A83=I$2,$B83,"")</f>
        <v/>
      </c>
      <c r="CQ8" s="13" t="str">
        <f>IF($A84=I$2,$B84,"")</f>
        <v/>
      </c>
      <c r="CR8" s="13" t="str">
        <f>IF($A85=I$2,$B85,"")</f>
        <v/>
      </c>
      <c r="CS8" s="13">
        <f>IF($A86=I$2,$B86,"")</f>
        <v>532646.52399999998</v>
      </c>
      <c r="CT8" s="13" t="str">
        <f>IF($A87=I$2,$B87,"")</f>
        <v/>
      </c>
      <c r="CU8" s="13" t="str">
        <f>IF($A88=I$2,$B88,"")</f>
        <v/>
      </c>
      <c r="CV8" s="13">
        <f>IF($A89=I$2,$B89,"")</f>
        <v>544000</v>
      </c>
      <c r="CW8" s="13">
        <f>IF($A90=I$2,$B90,"")</f>
        <v>561955.61199999996</v>
      </c>
      <c r="CX8" s="13" t="str">
        <f>IF($A91=I$2,$B91,"")</f>
        <v/>
      </c>
      <c r="CY8" s="13" t="str">
        <f>IF($A92=I$2,$B92,"")</f>
        <v/>
      </c>
      <c r="CZ8" s="13" t="str">
        <f>IF($A93=I$2,$B93,"")</f>
        <v/>
      </c>
      <c r="DA8" s="13">
        <f>IF($A94=I$2,$B94,"")</f>
        <v>574688.65300000005</v>
      </c>
      <c r="DB8" s="13" t="str">
        <f>IF($A95=I$2,$B95,"")</f>
        <v/>
      </c>
      <c r="DC8" s="13" t="str">
        <f>IF($A96=I$2,$B96,"")</f>
        <v/>
      </c>
      <c r="DD8" s="13" t="str">
        <f>IF($A97=I$2,$B97,"")</f>
        <v/>
      </c>
      <c r="DE8" s="13" t="str">
        <f>IF($A98=I$2,$B98,"")</f>
        <v/>
      </c>
      <c r="DF8" s="13">
        <f>IF($A99=I$2,$B99,"")</f>
        <v>576000</v>
      </c>
      <c r="DG8" s="13">
        <f>IF($A100=I$2,$B100,"")</f>
        <v>576000</v>
      </c>
      <c r="DH8" s="13">
        <f>IF($A101=I$2,$B101,"")</f>
        <v>576000</v>
      </c>
      <c r="DI8" s="13">
        <f>IF($A102=I$2,$B102,"")</f>
        <v>576000</v>
      </c>
      <c r="DJ8" s="13">
        <f>IF($A103=I$2,$B103,"")</f>
        <v>576000</v>
      </c>
      <c r="DK8" s="13">
        <f>IF($A104=I$2,$B104,"")</f>
        <v>576000</v>
      </c>
      <c r="DL8" s="13">
        <f>IF($A105=I$2,$B105,"")</f>
        <v>588984.35699999996</v>
      </c>
      <c r="DM8" s="13" t="str">
        <f>IF($A106=I$2,$B106,"")</f>
        <v/>
      </c>
      <c r="DN8" s="13" t="str">
        <f>IF($A107=I$2,$B107,"")</f>
        <v/>
      </c>
      <c r="DO8" s="13" t="str">
        <f>IF($A108=I$2,$B108,"")</f>
        <v/>
      </c>
      <c r="DP8" s="13" t="str">
        <f>IF($A109=I$2,$B109,"")</f>
        <v/>
      </c>
      <c r="DQ8" s="13">
        <f>IF($A110=I$2,$B110,"")</f>
        <v>612631.75436363637</v>
      </c>
      <c r="DR8" s="13">
        <f>IF($A111=I$2,$B111,"")</f>
        <v>615580.0636363636</v>
      </c>
      <c r="DS8" s="13" t="str">
        <f>IF($A112=I$2,$B112,"")</f>
        <v/>
      </c>
      <c r="DT8" s="13" t="str">
        <f>IF($A113=I$2,$B113,"")</f>
        <v/>
      </c>
      <c r="DU8" s="13" t="str">
        <f>IF($A114=I$2,$B114,"")</f>
        <v/>
      </c>
      <c r="DV8" s="13" t="str">
        <f>IF($A115=I$2,$B115,"")</f>
        <v/>
      </c>
      <c r="DW8" s="13" t="str">
        <f>IF($A116=I$2,$B116,"")</f>
        <v/>
      </c>
      <c r="DX8" s="13" t="str">
        <f>IF($A117=I$2,$B117,"")</f>
        <v/>
      </c>
      <c r="DY8" s="13" t="str">
        <f>IF($A118=I$2,$B118,"")</f>
        <v/>
      </c>
      <c r="DZ8" s="13">
        <f>IF($A119=I$2,$B119,"")</f>
        <v>652000</v>
      </c>
      <c r="EA8" s="13">
        <f>IF($A120=I$2,$B120,"")</f>
        <v>652000</v>
      </c>
      <c r="EB8" s="13">
        <f>IF($A121=I$2,$B121,"")</f>
        <v>652000</v>
      </c>
      <c r="EC8" s="13" t="str">
        <f>IF($A122=I$2,$B122,"")</f>
        <v/>
      </c>
      <c r="ED8" s="13" t="str">
        <f>IF($A123=I$2,$B123,"")</f>
        <v/>
      </c>
      <c r="EE8" s="13" t="str">
        <f>IF($A124=I$2,$B124,"")</f>
        <v/>
      </c>
      <c r="EF8" s="13" t="str">
        <f>IF($A125=I$2,$B125,"")</f>
        <v/>
      </c>
      <c r="EG8" s="13" t="str">
        <f>IF($A126=I$2,$B126,"")</f>
        <v/>
      </c>
      <c r="EH8" s="13" t="str">
        <f>IF($A127=I$2,$B127,"")</f>
        <v/>
      </c>
      <c r="EI8" s="13" t="str">
        <f>IF($A128=I$2,$B128,"")</f>
        <v/>
      </c>
      <c r="EJ8" s="13" t="str">
        <f>IF($A129=I$2,$B129,"")</f>
        <v/>
      </c>
      <c r="EK8" s="13" t="str">
        <f>IF($A130=I$2,$B130,"")</f>
        <v/>
      </c>
      <c r="EL8" s="13">
        <f>IF($A131=I$2,$B131,"")</f>
        <v>752371.15799999994</v>
      </c>
      <c r="EM8" s="13">
        <f>IF($A132=I$2,$B132,"")</f>
        <v>760000</v>
      </c>
      <c r="EN8" s="13">
        <f>IF($A133=I$2,$B133,"")</f>
        <v>771018.8189999999</v>
      </c>
      <c r="EO8" s="13" t="str">
        <f>IF($A134=I$2,$B134,"")</f>
        <v/>
      </c>
      <c r="EP8" s="13">
        <f>IF($A135=I$2,$B135,"")</f>
        <v>803781.95909090899</v>
      </c>
      <c r="EQ8" s="13" t="str">
        <f>IF($A136=I$2,$B136,"")</f>
        <v/>
      </c>
      <c r="ER8" s="13" t="str">
        <f>IF($A137=I$2,$B137,"")</f>
        <v/>
      </c>
      <c r="ES8" s="13" t="str">
        <f>IF($A138=I$2,$B138,"")</f>
        <v/>
      </c>
      <c r="ET8" s="13" t="str">
        <f>IF($A139=I$2,$B139,"")</f>
        <v/>
      </c>
      <c r="EU8" s="13">
        <f>IF($A140=I$2,$B140,"")</f>
        <v>825660.98560000001</v>
      </c>
      <c r="EV8" s="13">
        <f>IF($A141=I$2,$B141,"")</f>
        <v>825660.98560000001</v>
      </c>
      <c r="EW8" s="13" t="str">
        <f>IF($A142=I$2,$B142,"")</f>
        <v/>
      </c>
      <c r="EX8" s="13" t="str">
        <f>IF($A143=I$2,$B143,"")</f>
        <v/>
      </c>
      <c r="EY8" s="13" t="str">
        <f>IF($A144=I$2,$B144,"")</f>
        <v/>
      </c>
      <c r="EZ8" s="13" t="str">
        <f>IF($A145=I$2,$B145,"")</f>
        <v/>
      </c>
      <c r="FA8" s="13" t="str">
        <f>IF($A146=I$2,$B146,"")</f>
        <v/>
      </c>
      <c r="FB8" s="13" t="str">
        <f>IF($A147=I$2,$B147,"")</f>
        <v/>
      </c>
      <c r="FC8" s="13" t="str">
        <f>IF($A148=I$2,$B148,"")</f>
        <v/>
      </c>
      <c r="FD8" s="13" t="str">
        <f>IF($A149=I$2,$B149,"")</f>
        <v/>
      </c>
      <c r="FE8" s="13" t="str">
        <f>IF($A150=I$2,$B150,"")</f>
        <v/>
      </c>
      <c r="FF8" s="13" t="str">
        <f>IF($A151=I$2,$B151,"")</f>
        <v/>
      </c>
      <c r="FG8" s="13">
        <f>IF($A152=I$2,$B152,"")</f>
        <v>901660.98560000001</v>
      </c>
      <c r="FH8" s="13">
        <f>IF($A153=I$2,$B153,"")</f>
        <v>901660.98560000001</v>
      </c>
      <c r="FI8" s="13" t="str">
        <f>IF($A154=I$2,$B154,"")</f>
        <v/>
      </c>
      <c r="FJ8" s="13" t="str">
        <f>IF($A155=I$2,$B155,"")</f>
        <v/>
      </c>
      <c r="FK8" s="13" t="str">
        <f>IF($A156=I$2,$B156,"")</f>
        <v/>
      </c>
      <c r="FL8" s="13">
        <f>IF($A157=I$2,$B157,"")</f>
        <v>945660.98560000001</v>
      </c>
      <c r="FM8" s="13" t="str">
        <f>IF($A158=I$2,$B158,"")</f>
        <v/>
      </c>
      <c r="FN8" s="13" t="str">
        <f>IF($A159=I$2,$B159,"")</f>
        <v/>
      </c>
      <c r="FO8" s="13">
        <f>IF($A160=I$2,$B160,"")</f>
        <v>967139.55599999998</v>
      </c>
      <c r="FP8" s="13" t="str">
        <f>IF($A161=I$2,$B161,"")</f>
        <v/>
      </c>
      <c r="FQ8" s="13" t="str">
        <f>IF($A162=I$2,$B162,"")</f>
        <v/>
      </c>
      <c r="FR8" s="13" t="str">
        <f>IF($A163=I$2,$B163,"")</f>
        <v/>
      </c>
      <c r="FS8" s="13" t="str">
        <f>IF($A164=I$2,$B164,"")</f>
        <v/>
      </c>
      <c r="FT8" s="13" t="str">
        <f>IF($A165=I$2,$B165,"")</f>
        <v/>
      </c>
      <c r="FU8" s="13" t="str">
        <f>IF($A166=I$2,$B166,"")</f>
        <v/>
      </c>
      <c r="FV8" s="13">
        <f>IF($A167=I$2,$B167,"")</f>
        <v>977660.98560000001</v>
      </c>
      <c r="FW8" s="13">
        <f>IF($A168=I$2,$B168,"")</f>
        <v>977984.2476</v>
      </c>
      <c r="FX8" s="13" t="str">
        <f>IF($A169=I$2,$B169,"")</f>
        <v/>
      </c>
      <c r="FY8" s="13" t="str">
        <f>IF($A170=I$2,$B170,"")</f>
        <v/>
      </c>
      <c r="FZ8" s="13" t="str">
        <f>IF($A171=I$2,$B171,"")</f>
        <v/>
      </c>
      <c r="GA8" s="13" t="str">
        <f>IF($A172=I$2,$B172,"")</f>
        <v/>
      </c>
      <c r="GB8" s="13" t="str">
        <f>IF($A173=I$2,$B173,"")</f>
        <v/>
      </c>
      <c r="GC8" s="13" t="str">
        <f>IF($A174=I$2,$B174,"")</f>
        <v/>
      </c>
      <c r="GD8" s="13" t="str">
        <f>IF($A175=I$2,$B175,"")</f>
        <v/>
      </c>
      <c r="GE8" s="13" t="str">
        <f>IF($A176=I$2,$B176,"")</f>
        <v/>
      </c>
      <c r="GF8" s="13" t="str">
        <f>IF($A177=I$2,$B177,"")</f>
        <v/>
      </c>
      <c r="GG8" s="13" t="str">
        <f>IF($A178=I$2,$B178,"")</f>
        <v/>
      </c>
      <c r="GH8" s="13" t="str">
        <f>IF($A179=I$2,$B179,"")</f>
        <v/>
      </c>
      <c r="GI8" s="13">
        <f>IF($A180=I$2,$B180,"")</f>
        <v>1021660.9856</v>
      </c>
      <c r="GJ8" s="13">
        <f>IF($A181=I$2,$B181,"")</f>
        <v>1021660.9856</v>
      </c>
      <c r="GK8" s="13">
        <f>IF($A182=I$2,$B182,"")</f>
        <v>1021660.9856</v>
      </c>
      <c r="GL8" s="13" t="str">
        <f>IF($A183=I$2,$B183,"")</f>
        <v/>
      </c>
      <c r="GM8" s="13">
        <f>IF($A184=I$2,$B184,"")</f>
        <v>1040661.6499999999</v>
      </c>
      <c r="GN8" s="13" t="str">
        <f>IF($A185=I$2,$B185,"")</f>
        <v/>
      </c>
      <c r="GO8" s="13" t="str">
        <f>IF($A186=I$2,$B186,"")</f>
        <v/>
      </c>
      <c r="GP8" s="13" t="str">
        <f>IF($A187=I$2,$B187,"")</f>
        <v/>
      </c>
      <c r="GQ8" s="13" t="str">
        <f>IF($A188=I$2,$B188,"")</f>
        <v/>
      </c>
      <c r="GR8" s="13" t="str">
        <f>IF($A189=I$2,$B189,"")</f>
        <v/>
      </c>
      <c r="GS8" s="13" t="str">
        <f>IF($A190=I$2,$B190,"")</f>
        <v/>
      </c>
      <c r="GT8" s="13" t="str">
        <f>IF($A191=I$2,$B191,"")</f>
        <v/>
      </c>
      <c r="GU8" s="13" t="str">
        <f>IF($A192=I$2,$B192,"")</f>
        <v/>
      </c>
      <c r="GV8" s="13" t="str">
        <f>IF($A193=I$2,$B193,"")</f>
        <v/>
      </c>
      <c r="GW8" s="13">
        <f>IF($A194=I$2,$B194,"")</f>
        <v>1053660.9856</v>
      </c>
      <c r="GX8" s="13" t="str">
        <f>IF($A195=I$2,$B195,"")</f>
        <v/>
      </c>
      <c r="GY8" s="13" t="str">
        <f>IF($A196=I$2,$B196,"")</f>
        <v/>
      </c>
      <c r="GZ8" s="13" t="str">
        <f>IF($A197=I$2,$B197,"")</f>
        <v/>
      </c>
      <c r="HA8" s="13" t="str">
        <f>IF($A198=I$2,$B198,"")</f>
        <v/>
      </c>
      <c r="HB8" s="13">
        <f>IF($A199=I$2,$B199,"")</f>
        <v>1064512.7969636363</v>
      </c>
      <c r="HC8" s="13" t="str">
        <f>IF($A200=I$2,$B200,"")</f>
        <v/>
      </c>
      <c r="HD8" s="13" t="str">
        <f>IF($A201=I$2,$B201,"")</f>
        <v/>
      </c>
      <c r="HE8" s="13" t="str">
        <f>IF($A202=I$2,$B202,"")</f>
        <v/>
      </c>
      <c r="HF8" s="13">
        <f>IF($A203=I$2,$B203,"")</f>
        <v>1069015.9306000001</v>
      </c>
      <c r="HG8" s="13">
        <f>IF($A204=I$2,$B204,"")</f>
        <v>1073473.1506000001</v>
      </c>
      <c r="HH8" s="13" t="str">
        <f>IF($A205=I$2,$B205,"")</f>
        <v/>
      </c>
      <c r="HI8" s="13" t="str">
        <f>IF($A206=I$2,$B206,"")</f>
        <v/>
      </c>
      <c r="HJ8" s="13" t="str">
        <f>IF($A207=I$2,$B207,"")</f>
        <v/>
      </c>
      <c r="HK8" s="13" t="str">
        <f>IF($A208=I$2,$B208,"")</f>
        <v/>
      </c>
      <c r="HL8" s="13" t="str">
        <f>IF($A209=I$2,$B209,"")</f>
        <v/>
      </c>
      <c r="HM8" s="13" t="str">
        <f>IF($A210=I$2,$B210,"")</f>
        <v/>
      </c>
      <c r="HN8" s="13">
        <f>IF($A211=I$2,$B211,"")</f>
        <v>1125100.1946</v>
      </c>
      <c r="HO8" s="13">
        <f>IF($A212=I$2,$B212,"")</f>
        <v>1129384.5174181818</v>
      </c>
      <c r="HP8" s="13" t="str">
        <f>IF($A213=I$2,$B213,"")</f>
        <v/>
      </c>
      <c r="HQ8" s="13">
        <f>IF($A214=I$2,$B214,"")</f>
        <v>1130523.0175999999</v>
      </c>
      <c r="HR8" s="13" t="str">
        <f>IF($A215=I$2,$B215,"")</f>
        <v/>
      </c>
      <c r="HS8" s="13">
        <f>IF($A216=I$2,$B216,"")</f>
        <v>1141660.9856</v>
      </c>
      <c r="HT8" s="13">
        <f>IF($A217=I$2,$B217,"")</f>
        <v>1157388.7612363636</v>
      </c>
      <c r="HU8" s="13">
        <f>IF($A218=I$2,$B218,"")</f>
        <v>1161617.4705454544</v>
      </c>
      <c r="HV8" s="13" t="str">
        <f>IF($A219=I$2,$B219,"")</f>
        <v/>
      </c>
      <c r="HW8" s="13" t="str">
        <f>IF($A220=I$2,$B220,"")</f>
        <v/>
      </c>
      <c r="HX8" s="13">
        <f>IF($A221=I$2,$B221,"")</f>
        <v>1173660.9856</v>
      </c>
      <c r="HY8" s="13">
        <f>IF($A222=I$2,$B222,"")</f>
        <v>1173660.9856</v>
      </c>
      <c r="HZ8" s="13" t="str">
        <f>IF($A223=I$2,$B223,"")</f>
        <v/>
      </c>
      <c r="IA8" s="13" t="str">
        <f>IF($A224=I$2,$B224,"")</f>
        <v/>
      </c>
      <c r="IB8" s="13" t="str">
        <f>IF($A225=I$2,$B225,"")</f>
        <v/>
      </c>
      <c r="IC8" s="13" t="str">
        <f>IF($A226=I$2,$B226,"")</f>
        <v/>
      </c>
      <c r="ID8" s="13">
        <f>IF($A227=I$2,$B227,"")</f>
        <v>1217660.9856</v>
      </c>
      <c r="IE8" s="13" t="str">
        <f>IF($A228=I$2,$B228,"")</f>
        <v/>
      </c>
      <c r="IF8" s="13" t="str">
        <f>IF($A229=I$2,$B229,"")</f>
        <v/>
      </c>
      <c r="IG8" s="13" t="str">
        <f>IF($A230=I$2,$B230,"")</f>
        <v/>
      </c>
      <c r="IH8" s="13" t="str">
        <f>IF($A231=I$2,$B231,"")</f>
        <v/>
      </c>
      <c r="II8" s="13" t="str">
        <f>IF($A232=I$2,$B232,"")</f>
        <v/>
      </c>
      <c r="IJ8" s="13" t="str">
        <f>IF($A233=I$2,$B233,"")</f>
        <v/>
      </c>
      <c r="IK8" s="13" t="str">
        <f>IF($A234=I$2,$B234,"")</f>
        <v/>
      </c>
      <c r="IL8" s="13" t="str">
        <f>IF($A235=I$2,$B235,"")</f>
        <v/>
      </c>
      <c r="IM8" s="13" t="str">
        <f>IF($A236=I$2,$B236,"")</f>
        <v/>
      </c>
      <c r="IN8" s="13" t="str">
        <f>IF($A237=I$2,$B237,"")</f>
        <v/>
      </c>
      <c r="IO8" s="13" t="str">
        <f>IF($A238=I$2,$B238,"")</f>
        <v/>
      </c>
      <c r="IP8" s="13" t="str">
        <f>IF($A239=I$2,$B239,"")</f>
        <v/>
      </c>
      <c r="IQ8" s="13">
        <f>IF($A240=I$2,$B240,"")</f>
        <v>1438358.6866000001</v>
      </c>
      <c r="IR8" s="13" t="str">
        <f>IF($A241=I$2,$B241,"")</f>
        <v/>
      </c>
      <c r="IS8" s="13">
        <f>IF($A242=I$2,$B242,"")</f>
        <v>1469450.8810545455</v>
      </c>
      <c r="IT8" s="13" t="str">
        <f>IF($A243=I$2,$B243,"")</f>
        <v/>
      </c>
      <c r="IU8" s="13">
        <f>IF($A244=I$2,$B244,"")</f>
        <v>1529373.8106</v>
      </c>
      <c r="IV8" s="13" t="str">
        <f>IF($A245=I$2,$B245,"")</f>
        <v/>
      </c>
      <c r="IW8" s="13">
        <f>IF($A246=I$2,$B246,"")</f>
        <v>1624491.6003272727</v>
      </c>
      <c r="IX8" s="13" t="str">
        <f>IF($A247=I$2,$B247,"")</f>
        <v/>
      </c>
      <c r="IY8" s="13">
        <f>IF($A248=I$2,$B248,"")</f>
        <v>1940491.199825</v>
      </c>
      <c r="IZ8" s="13">
        <f>IF($A249=I$2,$B249,"")</f>
        <v>2079141.659781818</v>
      </c>
      <c r="JA8" s="13" t="str">
        <f>IF($A250=I$2,$B250,"")</f>
        <v/>
      </c>
      <c r="JB8" s="13" t="str">
        <f>IF($A251=I$2,$B251,"")</f>
        <v/>
      </c>
      <c r="JC8" s="13" t="str">
        <f>IF($A252=I$2,$B252,"")</f>
        <v/>
      </c>
      <c r="JD8" s="13">
        <f>IF($A253=I$2,$B253,"")</f>
        <v>2130000</v>
      </c>
      <c r="JE8" s="13" t="str">
        <f>IF($A254=I$2,$B254,"")</f>
        <v/>
      </c>
      <c r="JF8" s="13">
        <f>IF($A255=I$2,$B255,"")</f>
        <v>2150527.1370000001</v>
      </c>
      <c r="JG8" s="13">
        <f>IF($A256=I$2,$B256,"")</f>
        <v>2156249.389</v>
      </c>
      <c r="JH8" s="13">
        <f>IF($A257=I$2,$B257,"")</f>
        <v>2174000</v>
      </c>
      <c r="JI8" s="13" t="str">
        <f>IF($A258=I$2,$B258,"")</f>
        <v/>
      </c>
      <c r="JJ8" s="13" t="str">
        <f>IF($A259=I$2,$B259,"")</f>
        <v/>
      </c>
      <c r="JK8" s="13" t="str">
        <f>IF($A260=I$2,$B260,"")</f>
        <v/>
      </c>
      <c r="JL8" s="13" t="str">
        <f>IF($A261=I$2,$B261,"")</f>
        <v/>
      </c>
      <c r="JM8" s="13" t="str">
        <f>IF($A262=I$2,$B262,"")</f>
        <v/>
      </c>
      <c r="JN8" s="13" t="str">
        <f>IF($A263=I$2,$B263,"")</f>
        <v/>
      </c>
      <c r="JO8" s="13" t="str">
        <f>IF($A264=I$2,$B264,"")</f>
        <v/>
      </c>
      <c r="JP8" s="13" t="str">
        <f>IF($A265=I$2,$B265,"")</f>
        <v/>
      </c>
      <c r="JQ8" s="13">
        <f>IF($A266=I$2,$B266,"")</f>
        <v>2326000</v>
      </c>
      <c r="JR8" s="13" t="str">
        <f>IF($A267=I$2,$B267,"")</f>
        <v/>
      </c>
      <c r="JS8" s="13" t="str">
        <f>IF($A268=I$2,$B268,"")</f>
        <v/>
      </c>
      <c r="JT8" s="13">
        <f>IF($A269=I$2,$B269,"")</f>
        <v>2447957.0810000002</v>
      </c>
      <c r="JU8" s="13" t="str">
        <f>IF($A270=I$2,$B270,"")</f>
        <v/>
      </c>
      <c r="JV8" s="13" t="str">
        <f>IF($A271=I$2,$B271,"")</f>
        <v/>
      </c>
      <c r="JW8" s="13">
        <f>IF($A272=I$2,$B272,"")</f>
        <v>2488214.108</v>
      </c>
      <c r="JX8" s="13" t="str">
        <f>IF($A273=I$2,$B273,"")</f>
        <v/>
      </c>
      <c r="JY8" s="13" t="str">
        <f>IF($A274=I$2,$B274,"")</f>
        <v/>
      </c>
      <c r="JZ8" s="13">
        <f>IF($A275=I$2,$B275,"")</f>
        <v>2647467.0068181818</v>
      </c>
      <c r="KA8" s="13" t="str">
        <f>IF($A276=I$2,$B276,"")</f>
        <v/>
      </c>
      <c r="KB8" s="13">
        <f>IF($A277=I$2,$B277,"")</f>
        <v>2651660.9856000002</v>
      </c>
      <c r="KC8" s="13" t="str">
        <f>IF($A278=I$2,$B278,"")</f>
        <v/>
      </c>
      <c r="KD8" s="13">
        <f>IF($A279=I$2,$B279,"")</f>
        <v>2657102.5625999998</v>
      </c>
      <c r="KE8" s="13">
        <f>IF($A280=I$2,$B280,"")</f>
        <v>2664106.5725999996</v>
      </c>
      <c r="KF8" s="13" t="str">
        <f>IF($A281=I$2,$B281,"")</f>
        <v/>
      </c>
      <c r="KG8" s="13" t="str">
        <f>IF($A282=I$2,$B282,"")</f>
        <v/>
      </c>
      <c r="KH8" s="13" t="str">
        <f>IF($A283=I$2,$B283,"")</f>
        <v/>
      </c>
      <c r="KI8" s="13" t="str">
        <f>IF($A284=I$2,$B284,"")</f>
        <v/>
      </c>
      <c r="KJ8" s="13" t="str">
        <f>IF($A285=I$2,$B285,"")</f>
        <v/>
      </c>
      <c r="KK8" s="13">
        <f>IF($A286=I$2,$B286,"")</f>
        <v>2727660.9856000002</v>
      </c>
      <c r="KL8" s="13" t="str">
        <f>IF($A287=I$2,$B287,"")</f>
        <v/>
      </c>
      <c r="KM8" s="13">
        <f>IF($A288=I$2,$B288,"")</f>
        <v>2816106.5725999996</v>
      </c>
      <c r="KN8" s="13" t="str">
        <f>IF($A289=I$2,$B289,"")</f>
        <v/>
      </c>
      <c r="KO8" s="13" t="str">
        <f>IF($A290=I$2,$B290,"")</f>
        <v/>
      </c>
      <c r="KP8" s="13" t="str">
        <f>IF($A291=I$2,$B291,"")</f>
        <v/>
      </c>
      <c r="KQ8" s="13">
        <f>IF($A292=I$2,$B292,"")</f>
        <v>2923660.9856000002</v>
      </c>
      <c r="KR8" s="13" t="str">
        <f>IF($A293=I$2,$B293,"")</f>
        <v/>
      </c>
      <c r="KS8" s="13" t="str">
        <f>IF($A294=I$2,$B294,"")</f>
        <v/>
      </c>
      <c r="KT8" s="13" t="str">
        <f>IF($A295=I$2,$B295,"")</f>
        <v/>
      </c>
      <c r="KU8" s="13" t="str">
        <f>IF($A296=I$2,$B296,"")</f>
        <v/>
      </c>
      <c r="KV8" s="13" t="str">
        <f>IF($A297=I$2,$B297,"")</f>
        <v/>
      </c>
      <c r="KW8" s="13" t="str">
        <f>IF($A298=I$2,$B298,"")</f>
        <v/>
      </c>
      <c r="KX8" s="13" t="str">
        <f>IF($A299=I$2,$B299,"")</f>
        <v/>
      </c>
      <c r="KY8" s="13">
        <f>IF($A300=I$2,$B300,"")</f>
        <v>3124240.4255999997</v>
      </c>
      <c r="KZ8" s="13">
        <f>IF($A301=I$2,$B301,"")</f>
        <v>3129214.7712363638</v>
      </c>
      <c r="LA8" s="13" t="str">
        <f>IF($A302=I$2,$B302,"")</f>
        <v/>
      </c>
    </row>
    <row r="9" spans="1:313" x14ac:dyDescent="0.25">
      <c r="A9" t="s">
        <v>421</v>
      </c>
      <c r="B9" s="13">
        <v>304000</v>
      </c>
      <c r="C9" s="13" t="str">
        <f t="shared" si="0"/>
        <v/>
      </c>
      <c r="D9" s="13" t="str">
        <f t="shared" si="0"/>
        <v/>
      </c>
      <c r="E9" s="13" t="str">
        <f t="shared" si="0"/>
        <v/>
      </c>
      <c r="F9" s="13" t="str">
        <f t="shared" si="0"/>
        <v/>
      </c>
      <c r="G9" s="13" t="str">
        <f t="shared" si="0"/>
        <v/>
      </c>
      <c r="H9" s="13">
        <f t="shared" si="0"/>
        <v>304000</v>
      </c>
      <c r="I9" s="13" t="str">
        <f t="shared" si="0"/>
        <v/>
      </c>
    </row>
    <row r="10" spans="1:313" x14ac:dyDescent="0.25">
      <c r="A10" t="s">
        <v>496</v>
      </c>
      <c r="B10" s="13">
        <v>304000</v>
      </c>
      <c r="C10" s="13" t="str">
        <f t="shared" si="0"/>
        <v/>
      </c>
      <c r="D10" s="13" t="str">
        <f t="shared" si="0"/>
        <v/>
      </c>
      <c r="E10" s="13" t="str">
        <f t="shared" si="0"/>
        <v/>
      </c>
      <c r="F10" s="13" t="str">
        <f t="shared" si="0"/>
        <v/>
      </c>
      <c r="G10" s="13" t="str">
        <f t="shared" si="0"/>
        <v/>
      </c>
      <c r="H10" s="13" t="str">
        <f t="shared" si="0"/>
        <v/>
      </c>
      <c r="I10" s="13">
        <f t="shared" si="0"/>
        <v>304000</v>
      </c>
    </row>
    <row r="11" spans="1:313" x14ac:dyDescent="0.25">
      <c r="A11" t="s">
        <v>496</v>
      </c>
      <c r="B11" s="13">
        <v>304000</v>
      </c>
      <c r="C11" s="13" t="str">
        <f t="shared" si="0"/>
        <v/>
      </c>
      <c r="D11" s="13" t="str">
        <f t="shared" si="0"/>
        <v/>
      </c>
      <c r="E11" s="13" t="str">
        <f t="shared" si="0"/>
        <v/>
      </c>
      <c r="F11" s="13" t="str">
        <f t="shared" si="0"/>
        <v/>
      </c>
      <c r="G11" s="13" t="str">
        <f t="shared" si="0"/>
        <v/>
      </c>
      <c r="H11" s="13" t="str">
        <f t="shared" si="0"/>
        <v/>
      </c>
      <c r="I11" s="13">
        <f t="shared" si="0"/>
        <v>304000</v>
      </c>
    </row>
    <row r="12" spans="1:313" x14ac:dyDescent="0.25">
      <c r="A12" t="s">
        <v>496</v>
      </c>
      <c r="B12" s="13">
        <v>304000</v>
      </c>
      <c r="C12" s="13" t="str">
        <f t="shared" si="0"/>
        <v/>
      </c>
      <c r="D12" s="13" t="str">
        <f t="shared" si="0"/>
        <v/>
      </c>
      <c r="E12" s="13" t="str">
        <f t="shared" si="0"/>
        <v/>
      </c>
      <c r="F12" s="13" t="str">
        <f t="shared" si="0"/>
        <v/>
      </c>
      <c r="G12" s="13" t="str">
        <f t="shared" si="0"/>
        <v/>
      </c>
      <c r="H12" s="13" t="str">
        <f t="shared" si="0"/>
        <v/>
      </c>
      <c r="I12" s="13">
        <f t="shared" si="0"/>
        <v>304000</v>
      </c>
    </row>
    <row r="13" spans="1:313" x14ac:dyDescent="0.25">
      <c r="A13" t="s">
        <v>496</v>
      </c>
      <c r="B13" s="13">
        <v>304000</v>
      </c>
      <c r="C13" s="13" t="str">
        <f t="shared" ref="C13:I22" si="1">IF($A13=C$2,$B13,"")</f>
        <v/>
      </c>
      <c r="D13" s="13" t="str">
        <f t="shared" si="1"/>
        <v/>
      </c>
      <c r="E13" s="13" t="str">
        <f t="shared" si="1"/>
        <v/>
      </c>
      <c r="F13" s="13" t="str">
        <f t="shared" si="1"/>
        <v/>
      </c>
      <c r="G13" s="13" t="str">
        <f t="shared" si="1"/>
        <v/>
      </c>
      <c r="H13" s="13" t="str">
        <f t="shared" si="1"/>
        <v/>
      </c>
      <c r="I13" s="13">
        <f t="shared" si="1"/>
        <v>304000</v>
      </c>
    </row>
    <row r="14" spans="1:313" x14ac:dyDescent="0.25">
      <c r="A14" t="s">
        <v>26</v>
      </c>
      <c r="B14" s="13">
        <v>380000</v>
      </c>
      <c r="C14" s="13">
        <f t="shared" si="1"/>
        <v>380000</v>
      </c>
      <c r="D14" s="13" t="str">
        <f t="shared" si="1"/>
        <v/>
      </c>
      <c r="E14" s="13" t="str">
        <f t="shared" si="1"/>
        <v/>
      </c>
      <c r="F14" s="13" t="str">
        <f t="shared" si="1"/>
        <v/>
      </c>
      <c r="G14" s="13" t="str">
        <f t="shared" si="1"/>
        <v/>
      </c>
      <c r="H14" s="13" t="str">
        <f t="shared" si="1"/>
        <v/>
      </c>
      <c r="I14" s="13" t="str">
        <f t="shared" si="1"/>
        <v/>
      </c>
    </row>
    <row r="15" spans="1:313" x14ac:dyDescent="0.25">
      <c r="A15" t="s">
        <v>26</v>
      </c>
      <c r="B15" s="13">
        <v>380000</v>
      </c>
      <c r="C15" s="13">
        <f t="shared" si="1"/>
        <v>380000</v>
      </c>
      <c r="D15" s="13" t="str">
        <f t="shared" si="1"/>
        <v/>
      </c>
      <c r="E15" s="13" t="str">
        <f t="shared" si="1"/>
        <v/>
      </c>
      <c r="F15" s="13" t="str">
        <f t="shared" si="1"/>
        <v/>
      </c>
      <c r="G15" s="13" t="str">
        <f t="shared" si="1"/>
        <v/>
      </c>
      <c r="H15" s="13" t="str">
        <f t="shared" si="1"/>
        <v/>
      </c>
      <c r="I15" s="13" t="str">
        <f t="shared" si="1"/>
        <v/>
      </c>
    </row>
    <row r="16" spans="1:313" x14ac:dyDescent="0.25">
      <c r="A16" t="s">
        <v>26</v>
      </c>
      <c r="B16" s="13">
        <v>380000</v>
      </c>
      <c r="C16" s="13">
        <f t="shared" si="1"/>
        <v>380000</v>
      </c>
      <c r="D16" s="13" t="str">
        <f t="shared" si="1"/>
        <v/>
      </c>
      <c r="E16" s="13" t="str">
        <f t="shared" si="1"/>
        <v/>
      </c>
      <c r="F16" s="13" t="str">
        <f t="shared" si="1"/>
        <v/>
      </c>
      <c r="G16" s="13" t="str">
        <f t="shared" si="1"/>
        <v/>
      </c>
      <c r="H16" s="13" t="str">
        <f t="shared" si="1"/>
        <v/>
      </c>
      <c r="I16" s="13" t="str">
        <f t="shared" si="1"/>
        <v/>
      </c>
    </row>
    <row r="17" spans="1:9" x14ac:dyDescent="0.25">
      <c r="A17" t="s">
        <v>26</v>
      </c>
      <c r="B17" s="13">
        <v>380000</v>
      </c>
      <c r="C17" s="13">
        <f t="shared" si="1"/>
        <v>380000</v>
      </c>
      <c r="D17" s="13" t="str">
        <f t="shared" si="1"/>
        <v/>
      </c>
      <c r="E17" s="13" t="str">
        <f t="shared" si="1"/>
        <v/>
      </c>
      <c r="F17" s="13" t="str">
        <f t="shared" si="1"/>
        <v/>
      </c>
      <c r="G17" s="13" t="str">
        <f t="shared" si="1"/>
        <v/>
      </c>
      <c r="H17" s="13" t="str">
        <f t="shared" si="1"/>
        <v/>
      </c>
      <c r="I17" s="13" t="str">
        <f t="shared" si="1"/>
        <v/>
      </c>
    </row>
    <row r="18" spans="1:9" x14ac:dyDescent="0.25">
      <c r="A18" t="s">
        <v>156</v>
      </c>
      <c r="B18" s="13">
        <v>380000</v>
      </c>
      <c r="C18" s="13" t="str">
        <f t="shared" si="1"/>
        <v/>
      </c>
      <c r="D18" s="13">
        <f t="shared" si="1"/>
        <v>380000</v>
      </c>
      <c r="E18" s="13" t="str">
        <f t="shared" si="1"/>
        <v/>
      </c>
      <c r="F18" s="13" t="str">
        <f t="shared" si="1"/>
        <v/>
      </c>
      <c r="G18" s="13" t="str">
        <f t="shared" si="1"/>
        <v/>
      </c>
      <c r="H18" s="13" t="str">
        <f t="shared" si="1"/>
        <v/>
      </c>
      <c r="I18" s="13" t="str">
        <f t="shared" si="1"/>
        <v/>
      </c>
    </row>
    <row r="19" spans="1:9" x14ac:dyDescent="0.25">
      <c r="A19" t="s">
        <v>156</v>
      </c>
      <c r="B19" s="13">
        <v>380000</v>
      </c>
      <c r="C19" s="13" t="str">
        <f t="shared" si="1"/>
        <v/>
      </c>
      <c r="D19" s="13">
        <f t="shared" si="1"/>
        <v>380000</v>
      </c>
      <c r="E19" s="13" t="str">
        <f t="shared" si="1"/>
        <v/>
      </c>
      <c r="F19" s="13" t="str">
        <f t="shared" si="1"/>
        <v/>
      </c>
      <c r="G19" s="13" t="str">
        <f t="shared" si="1"/>
        <v/>
      </c>
      <c r="H19" s="13" t="str">
        <f t="shared" si="1"/>
        <v/>
      </c>
      <c r="I19" s="13" t="str">
        <f t="shared" si="1"/>
        <v/>
      </c>
    </row>
    <row r="20" spans="1:9" x14ac:dyDescent="0.25">
      <c r="A20" t="s">
        <v>177</v>
      </c>
      <c r="B20" s="13">
        <v>380000</v>
      </c>
      <c r="C20" s="13" t="str">
        <f t="shared" si="1"/>
        <v/>
      </c>
      <c r="D20" s="13" t="str">
        <f t="shared" si="1"/>
        <v/>
      </c>
      <c r="E20" s="13">
        <f t="shared" si="1"/>
        <v>380000</v>
      </c>
      <c r="F20" s="13" t="str">
        <f t="shared" si="1"/>
        <v/>
      </c>
      <c r="G20" s="13" t="str">
        <f t="shared" si="1"/>
        <v/>
      </c>
      <c r="H20" s="13" t="str">
        <f t="shared" si="1"/>
        <v/>
      </c>
      <c r="I20" s="13" t="str">
        <f t="shared" si="1"/>
        <v/>
      </c>
    </row>
    <row r="21" spans="1:9" x14ac:dyDescent="0.25">
      <c r="A21" t="s">
        <v>177</v>
      </c>
      <c r="B21" s="13">
        <v>380000</v>
      </c>
      <c r="C21" s="13" t="str">
        <f t="shared" si="1"/>
        <v/>
      </c>
      <c r="D21" s="13" t="str">
        <f t="shared" si="1"/>
        <v/>
      </c>
      <c r="E21" s="13">
        <f t="shared" si="1"/>
        <v>380000</v>
      </c>
      <c r="F21" s="13" t="str">
        <f t="shared" si="1"/>
        <v/>
      </c>
      <c r="G21" s="13" t="str">
        <f t="shared" si="1"/>
        <v/>
      </c>
      <c r="H21" s="13" t="str">
        <f t="shared" si="1"/>
        <v/>
      </c>
      <c r="I21" s="13" t="str">
        <f t="shared" si="1"/>
        <v/>
      </c>
    </row>
    <row r="22" spans="1:9" x14ac:dyDescent="0.25">
      <c r="A22" t="s">
        <v>177</v>
      </c>
      <c r="B22" s="13">
        <v>380000</v>
      </c>
      <c r="C22" s="13" t="str">
        <f t="shared" si="1"/>
        <v/>
      </c>
      <c r="D22" s="13" t="str">
        <f t="shared" si="1"/>
        <v/>
      </c>
      <c r="E22" s="13">
        <f t="shared" si="1"/>
        <v>380000</v>
      </c>
      <c r="F22" s="13" t="str">
        <f t="shared" si="1"/>
        <v/>
      </c>
      <c r="G22" s="13" t="str">
        <f t="shared" si="1"/>
        <v/>
      </c>
      <c r="H22" s="13" t="str">
        <f t="shared" si="1"/>
        <v/>
      </c>
      <c r="I22" s="13" t="str">
        <f t="shared" si="1"/>
        <v/>
      </c>
    </row>
    <row r="23" spans="1:9" x14ac:dyDescent="0.25">
      <c r="A23" t="s">
        <v>312</v>
      </c>
      <c r="B23" s="13">
        <v>380000</v>
      </c>
      <c r="C23" s="13" t="str">
        <f t="shared" ref="C23:I32" si="2">IF($A23=C$2,$B23,"")</f>
        <v/>
      </c>
      <c r="D23" s="13" t="str">
        <f t="shared" si="2"/>
        <v/>
      </c>
      <c r="E23" s="13" t="str">
        <f t="shared" si="2"/>
        <v/>
      </c>
      <c r="F23" s="13">
        <f t="shared" si="2"/>
        <v>380000</v>
      </c>
      <c r="G23" s="13" t="str">
        <f t="shared" si="2"/>
        <v/>
      </c>
      <c r="H23" s="13" t="str">
        <f t="shared" si="2"/>
        <v/>
      </c>
      <c r="I23" s="13" t="str">
        <f t="shared" si="2"/>
        <v/>
      </c>
    </row>
    <row r="24" spans="1:9" x14ac:dyDescent="0.25">
      <c r="A24" t="s">
        <v>312</v>
      </c>
      <c r="B24" s="13">
        <v>380000</v>
      </c>
      <c r="C24" s="13" t="str">
        <f t="shared" si="2"/>
        <v/>
      </c>
      <c r="D24" s="13" t="str">
        <f t="shared" si="2"/>
        <v/>
      </c>
      <c r="E24" s="13" t="str">
        <f t="shared" si="2"/>
        <v/>
      </c>
      <c r="F24" s="13">
        <f t="shared" si="2"/>
        <v>380000</v>
      </c>
      <c r="G24" s="13" t="str">
        <f t="shared" si="2"/>
        <v/>
      </c>
      <c r="H24" s="13" t="str">
        <f t="shared" si="2"/>
        <v/>
      </c>
      <c r="I24" s="13" t="str">
        <f t="shared" si="2"/>
        <v/>
      </c>
    </row>
    <row r="25" spans="1:9" x14ac:dyDescent="0.25">
      <c r="A25" t="s">
        <v>357</v>
      </c>
      <c r="B25" s="13">
        <v>380000</v>
      </c>
      <c r="C25" s="13" t="str">
        <f t="shared" si="2"/>
        <v/>
      </c>
      <c r="D25" s="13" t="str">
        <f t="shared" si="2"/>
        <v/>
      </c>
      <c r="E25" s="13" t="str">
        <f t="shared" si="2"/>
        <v/>
      </c>
      <c r="F25" s="13" t="str">
        <f t="shared" si="2"/>
        <v/>
      </c>
      <c r="G25" s="13">
        <f t="shared" si="2"/>
        <v>380000</v>
      </c>
      <c r="H25" s="13" t="str">
        <f t="shared" si="2"/>
        <v/>
      </c>
      <c r="I25" s="13" t="str">
        <f t="shared" si="2"/>
        <v/>
      </c>
    </row>
    <row r="26" spans="1:9" x14ac:dyDescent="0.25">
      <c r="A26" t="s">
        <v>357</v>
      </c>
      <c r="B26" s="13">
        <v>380000</v>
      </c>
      <c r="C26" s="13" t="str">
        <f t="shared" si="2"/>
        <v/>
      </c>
      <c r="D26" s="13" t="str">
        <f t="shared" si="2"/>
        <v/>
      </c>
      <c r="E26" s="13" t="str">
        <f t="shared" si="2"/>
        <v/>
      </c>
      <c r="F26" s="13" t="str">
        <f t="shared" si="2"/>
        <v/>
      </c>
      <c r="G26" s="13">
        <f t="shared" si="2"/>
        <v>380000</v>
      </c>
      <c r="H26" s="13" t="str">
        <f t="shared" si="2"/>
        <v/>
      </c>
      <c r="I26" s="13" t="str">
        <f t="shared" si="2"/>
        <v/>
      </c>
    </row>
    <row r="27" spans="1:9" x14ac:dyDescent="0.25">
      <c r="A27" t="s">
        <v>421</v>
      </c>
      <c r="B27" s="13">
        <v>380000</v>
      </c>
      <c r="C27" s="13" t="str">
        <f t="shared" si="2"/>
        <v/>
      </c>
      <c r="D27" s="13" t="str">
        <f t="shared" si="2"/>
        <v/>
      </c>
      <c r="E27" s="13" t="str">
        <f t="shared" si="2"/>
        <v/>
      </c>
      <c r="F27" s="13" t="str">
        <f t="shared" si="2"/>
        <v/>
      </c>
      <c r="G27" s="13" t="str">
        <f t="shared" si="2"/>
        <v/>
      </c>
      <c r="H27" s="13">
        <f t="shared" si="2"/>
        <v>380000</v>
      </c>
      <c r="I27" s="13" t="str">
        <f t="shared" si="2"/>
        <v/>
      </c>
    </row>
    <row r="28" spans="1:9" x14ac:dyDescent="0.25">
      <c r="A28" t="s">
        <v>496</v>
      </c>
      <c r="B28" s="13">
        <v>380000</v>
      </c>
      <c r="C28" s="13" t="str">
        <f t="shared" si="2"/>
        <v/>
      </c>
      <c r="D28" s="13" t="str">
        <f t="shared" si="2"/>
        <v/>
      </c>
      <c r="E28" s="13" t="str">
        <f t="shared" si="2"/>
        <v/>
      </c>
      <c r="F28" s="13" t="str">
        <f t="shared" si="2"/>
        <v/>
      </c>
      <c r="G28" s="13" t="str">
        <f t="shared" si="2"/>
        <v/>
      </c>
      <c r="H28" s="13" t="str">
        <f t="shared" si="2"/>
        <v/>
      </c>
      <c r="I28" s="13">
        <f t="shared" si="2"/>
        <v>380000</v>
      </c>
    </row>
    <row r="29" spans="1:9" x14ac:dyDescent="0.25">
      <c r="A29" t="s">
        <v>496</v>
      </c>
      <c r="B29" s="13">
        <v>380000</v>
      </c>
      <c r="C29" s="13" t="str">
        <f t="shared" si="2"/>
        <v/>
      </c>
      <c r="D29" s="13" t="str">
        <f t="shared" si="2"/>
        <v/>
      </c>
      <c r="E29" s="13" t="str">
        <f t="shared" si="2"/>
        <v/>
      </c>
      <c r="F29" s="13" t="str">
        <f t="shared" si="2"/>
        <v/>
      </c>
      <c r="G29" s="13" t="str">
        <f t="shared" si="2"/>
        <v/>
      </c>
      <c r="H29" s="13" t="str">
        <f t="shared" si="2"/>
        <v/>
      </c>
      <c r="I29" s="13">
        <f t="shared" si="2"/>
        <v>380000</v>
      </c>
    </row>
    <row r="30" spans="1:9" x14ac:dyDescent="0.25">
      <c r="A30" t="s">
        <v>496</v>
      </c>
      <c r="B30" s="13">
        <v>380000</v>
      </c>
      <c r="C30" s="13" t="str">
        <f t="shared" si="2"/>
        <v/>
      </c>
      <c r="D30" s="13" t="str">
        <f t="shared" si="2"/>
        <v/>
      </c>
      <c r="E30" s="13" t="str">
        <f t="shared" si="2"/>
        <v/>
      </c>
      <c r="F30" s="13" t="str">
        <f t="shared" si="2"/>
        <v/>
      </c>
      <c r="G30" s="13" t="str">
        <f t="shared" si="2"/>
        <v/>
      </c>
      <c r="H30" s="13" t="str">
        <f t="shared" si="2"/>
        <v/>
      </c>
      <c r="I30" s="13">
        <f t="shared" si="2"/>
        <v>380000</v>
      </c>
    </row>
    <row r="31" spans="1:9" x14ac:dyDescent="0.25">
      <c r="A31" t="s">
        <v>496</v>
      </c>
      <c r="B31" s="13">
        <v>380000</v>
      </c>
      <c r="C31" s="13" t="str">
        <f t="shared" si="2"/>
        <v/>
      </c>
      <c r="D31" s="13" t="str">
        <f t="shared" si="2"/>
        <v/>
      </c>
      <c r="E31" s="13" t="str">
        <f t="shared" si="2"/>
        <v/>
      </c>
      <c r="F31" s="13" t="str">
        <f t="shared" si="2"/>
        <v/>
      </c>
      <c r="G31" s="13" t="str">
        <f t="shared" si="2"/>
        <v/>
      </c>
      <c r="H31" s="13" t="str">
        <f t="shared" si="2"/>
        <v/>
      </c>
      <c r="I31" s="13">
        <f t="shared" si="2"/>
        <v>380000</v>
      </c>
    </row>
    <row r="32" spans="1:9" x14ac:dyDescent="0.25">
      <c r="A32" t="s">
        <v>496</v>
      </c>
      <c r="B32" s="13">
        <v>380000</v>
      </c>
      <c r="C32" s="13" t="str">
        <f t="shared" si="2"/>
        <v/>
      </c>
      <c r="D32" s="13" t="str">
        <f t="shared" si="2"/>
        <v/>
      </c>
      <c r="E32" s="13" t="str">
        <f t="shared" si="2"/>
        <v/>
      </c>
      <c r="F32" s="13" t="str">
        <f t="shared" si="2"/>
        <v/>
      </c>
      <c r="G32" s="13" t="str">
        <f t="shared" si="2"/>
        <v/>
      </c>
      <c r="H32" s="13" t="str">
        <f t="shared" si="2"/>
        <v/>
      </c>
      <c r="I32" s="13">
        <f t="shared" si="2"/>
        <v>380000</v>
      </c>
    </row>
    <row r="33" spans="1:9" x14ac:dyDescent="0.25">
      <c r="A33" t="s">
        <v>496</v>
      </c>
      <c r="B33" s="13">
        <v>380000</v>
      </c>
      <c r="C33" s="13" t="str">
        <f t="shared" ref="C33:I42" si="3">IF($A33=C$2,$B33,"")</f>
        <v/>
      </c>
      <c r="D33" s="13" t="str">
        <f t="shared" si="3"/>
        <v/>
      </c>
      <c r="E33" s="13" t="str">
        <f t="shared" si="3"/>
        <v/>
      </c>
      <c r="F33" s="13" t="str">
        <f t="shared" si="3"/>
        <v/>
      </c>
      <c r="G33" s="13" t="str">
        <f t="shared" si="3"/>
        <v/>
      </c>
      <c r="H33" s="13" t="str">
        <f t="shared" si="3"/>
        <v/>
      </c>
      <c r="I33" s="13">
        <f t="shared" si="3"/>
        <v>380000</v>
      </c>
    </row>
    <row r="34" spans="1:9" x14ac:dyDescent="0.25">
      <c r="A34" t="s">
        <v>177</v>
      </c>
      <c r="B34" s="13">
        <v>383771.39</v>
      </c>
      <c r="C34" s="13" t="str">
        <f t="shared" si="3"/>
        <v/>
      </c>
      <c r="D34" s="13" t="str">
        <f t="shared" si="3"/>
        <v/>
      </c>
      <c r="E34" s="13">
        <f t="shared" si="3"/>
        <v>383771.39</v>
      </c>
      <c r="F34" s="13" t="str">
        <f t="shared" si="3"/>
        <v/>
      </c>
      <c r="G34" s="13" t="str">
        <f t="shared" si="3"/>
        <v/>
      </c>
      <c r="H34" s="13" t="str">
        <f t="shared" si="3"/>
        <v/>
      </c>
      <c r="I34" s="13" t="str">
        <f t="shared" si="3"/>
        <v/>
      </c>
    </row>
    <row r="35" spans="1:9" x14ac:dyDescent="0.25">
      <c r="A35" t="s">
        <v>496</v>
      </c>
      <c r="B35" s="13">
        <v>393815.27727272728</v>
      </c>
      <c r="C35" s="13" t="str">
        <f t="shared" si="3"/>
        <v/>
      </c>
      <c r="D35" s="13" t="str">
        <f t="shared" si="3"/>
        <v/>
      </c>
      <c r="E35" s="13" t="str">
        <f t="shared" si="3"/>
        <v/>
      </c>
      <c r="F35" s="13" t="str">
        <f t="shared" si="3"/>
        <v/>
      </c>
      <c r="G35" s="13" t="str">
        <f t="shared" si="3"/>
        <v/>
      </c>
      <c r="H35" s="13" t="str">
        <f t="shared" si="3"/>
        <v/>
      </c>
      <c r="I35" s="13">
        <f t="shared" si="3"/>
        <v>393815.27727272728</v>
      </c>
    </row>
    <row r="36" spans="1:9" x14ac:dyDescent="0.25">
      <c r="A36" t="s">
        <v>26</v>
      </c>
      <c r="B36" s="13">
        <v>399255.80681818182</v>
      </c>
      <c r="C36" s="13">
        <f t="shared" si="3"/>
        <v>399255.80681818182</v>
      </c>
      <c r="D36" s="13" t="str">
        <f t="shared" si="3"/>
        <v/>
      </c>
      <c r="E36" s="13" t="str">
        <f t="shared" si="3"/>
        <v/>
      </c>
      <c r="F36" s="13" t="str">
        <f t="shared" si="3"/>
        <v/>
      </c>
      <c r="G36" s="13" t="str">
        <f t="shared" si="3"/>
        <v/>
      </c>
      <c r="H36" s="13" t="str">
        <f t="shared" si="3"/>
        <v/>
      </c>
      <c r="I36" s="13" t="str">
        <f t="shared" si="3"/>
        <v/>
      </c>
    </row>
    <row r="37" spans="1:9" x14ac:dyDescent="0.25">
      <c r="A37" t="s">
        <v>26</v>
      </c>
      <c r="B37" s="13">
        <v>424000</v>
      </c>
      <c r="C37" s="13">
        <f t="shared" si="3"/>
        <v>424000</v>
      </c>
      <c r="D37" s="13" t="str">
        <f t="shared" si="3"/>
        <v/>
      </c>
      <c r="E37" s="13" t="str">
        <f t="shared" si="3"/>
        <v/>
      </c>
      <c r="F37" s="13" t="str">
        <f t="shared" si="3"/>
        <v/>
      </c>
      <c r="G37" s="13" t="str">
        <f t="shared" si="3"/>
        <v/>
      </c>
      <c r="H37" s="13" t="str">
        <f t="shared" si="3"/>
        <v/>
      </c>
      <c r="I37" s="13" t="str">
        <f t="shared" si="3"/>
        <v/>
      </c>
    </row>
    <row r="38" spans="1:9" x14ac:dyDescent="0.25">
      <c r="A38" t="s">
        <v>421</v>
      </c>
      <c r="B38" s="13">
        <v>424000</v>
      </c>
      <c r="C38" s="13" t="str">
        <f t="shared" si="3"/>
        <v/>
      </c>
      <c r="D38" s="13" t="str">
        <f t="shared" si="3"/>
        <v/>
      </c>
      <c r="E38" s="13" t="str">
        <f t="shared" si="3"/>
        <v/>
      </c>
      <c r="F38" s="13" t="str">
        <f t="shared" si="3"/>
        <v/>
      </c>
      <c r="G38" s="13" t="str">
        <f t="shared" si="3"/>
        <v/>
      </c>
      <c r="H38" s="13">
        <f t="shared" si="3"/>
        <v>424000</v>
      </c>
      <c r="I38" s="13" t="str">
        <f t="shared" si="3"/>
        <v/>
      </c>
    </row>
    <row r="39" spans="1:9" x14ac:dyDescent="0.25">
      <c r="A39" t="s">
        <v>496</v>
      </c>
      <c r="B39" s="13">
        <v>424000</v>
      </c>
      <c r="C39" s="13" t="str">
        <f t="shared" si="3"/>
        <v/>
      </c>
      <c r="D39" s="13" t="str">
        <f t="shared" si="3"/>
        <v/>
      </c>
      <c r="E39" s="13" t="str">
        <f t="shared" si="3"/>
        <v/>
      </c>
      <c r="F39" s="13" t="str">
        <f t="shared" si="3"/>
        <v/>
      </c>
      <c r="G39" s="13" t="str">
        <f t="shared" si="3"/>
        <v/>
      </c>
      <c r="H39" s="13" t="str">
        <f t="shared" si="3"/>
        <v/>
      </c>
      <c r="I39" s="13">
        <f t="shared" si="3"/>
        <v>424000</v>
      </c>
    </row>
    <row r="40" spans="1:9" x14ac:dyDescent="0.25">
      <c r="A40" t="s">
        <v>26</v>
      </c>
      <c r="B40" s="13">
        <v>456000</v>
      </c>
      <c r="C40" s="13">
        <f t="shared" si="3"/>
        <v>456000</v>
      </c>
      <c r="D40" s="13" t="str">
        <f t="shared" si="3"/>
        <v/>
      </c>
      <c r="E40" s="13" t="str">
        <f t="shared" si="3"/>
        <v/>
      </c>
      <c r="F40" s="13" t="str">
        <f t="shared" si="3"/>
        <v/>
      </c>
      <c r="G40" s="13" t="str">
        <f t="shared" si="3"/>
        <v/>
      </c>
      <c r="H40" s="13" t="str">
        <f t="shared" si="3"/>
        <v/>
      </c>
      <c r="I40" s="13" t="str">
        <f t="shared" si="3"/>
        <v/>
      </c>
    </row>
    <row r="41" spans="1:9" x14ac:dyDescent="0.25">
      <c r="A41" t="s">
        <v>26</v>
      </c>
      <c r="B41" s="13">
        <v>456000</v>
      </c>
      <c r="C41" s="13">
        <f t="shared" si="3"/>
        <v>456000</v>
      </c>
      <c r="D41" s="13" t="str">
        <f t="shared" si="3"/>
        <v/>
      </c>
      <c r="E41" s="13" t="str">
        <f t="shared" si="3"/>
        <v/>
      </c>
      <c r="F41" s="13" t="str">
        <f t="shared" si="3"/>
        <v/>
      </c>
      <c r="G41" s="13" t="str">
        <f t="shared" si="3"/>
        <v/>
      </c>
      <c r="H41" s="13" t="str">
        <f t="shared" si="3"/>
        <v/>
      </c>
      <c r="I41" s="13" t="str">
        <f t="shared" si="3"/>
        <v/>
      </c>
    </row>
    <row r="42" spans="1:9" x14ac:dyDescent="0.25">
      <c r="A42" t="s">
        <v>26</v>
      </c>
      <c r="B42" s="13">
        <v>456000</v>
      </c>
      <c r="C42" s="13">
        <f t="shared" si="3"/>
        <v>456000</v>
      </c>
      <c r="D42" s="13" t="str">
        <f t="shared" si="3"/>
        <v/>
      </c>
      <c r="E42" s="13" t="str">
        <f t="shared" si="3"/>
        <v/>
      </c>
      <c r="F42" s="13" t="str">
        <f t="shared" si="3"/>
        <v/>
      </c>
      <c r="G42" s="13" t="str">
        <f t="shared" si="3"/>
        <v/>
      </c>
      <c r="H42" s="13" t="str">
        <f t="shared" si="3"/>
        <v/>
      </c>
      <c r="I42" s="13" t="str">
        <f t="shared" si="3"/>
        <v/>
      </c>
    </row>
    <row r="43" spans="1:9" x14ac:dyDescent="0.25">
      <c r="A43" t="s">
        <v>26</v>
      </c>
      <c r="B43" s="13">
        <v>456000</v>
      </c>
      <c r="C43" s="13">
        <f t="shared" ref="C43:I52" si="4">IF($A43=C$2,$B43,"")</f>
        <v>456000</v>
      </c>
      <c r="D43" s="13" t="str">
        <f t="shared" si="4"/>
        <v/>
      </c>
      <c r="E43" s="13" t="str">
        <f t="shared" si="4"/>
        <v/>
      </c>
      <c r="F43" s="13" t="str">
        <f t="shared" si="4"/>
        <v/>
      </c>
      <c r="G43" s="13" t="str">
        <f t="shared" si="4"/>
        <v/>
      </c>
      <c r="H43" s="13" t="str">
        <f t="shared" si="4"/>
        <v/>
      </c>
      <c r="I43" s="13" t="str">
        <f t="shared" si="4"/>
        <v/>
      </c>
    </row>
    <row r="44" spans="1:9" x14ac:dyDescent="0.25">
      <c r="A44" t="s">
        <v>177</v>
      </c>
      <c r="B44" s="13">
        <v>456000</v>
      </c>
      <c r="C44" s="13" t="str">
        <f t="shared" si="4"/>
        <v/>
      </c>
      <c r="D44" s="13" t="str">
        <f t="shared" si="4"/>
        <v/>
      </c>
      <c r="E44" s="13">
        <f t="shared" si="4"/>
        <v>456000</v>
      </c>
      <c r="F44" s="13" t="str">
        <f t="shared" si="4"/>
        <v/>
      </c>
      <c r="G44" s="13" t="str">
        <f t="shared" si="4"/>
        <v/>
      </c>
      <c r="H44" s="13" t="str">
        <f t="shared" si="4"/>
        <v/>
      </c>
      <c r="I44" s="13" t="str">
        <f t="shared" si="4"/>
        <v/>
      </c>
    </row>
    <row r="45" spans="1:9" x14ac:dyDescent="0.25">
      <c r="A45" t="s">
        <v>177</v>
      </c>
      <c r="B45" s="13">
        <v>456000</v>
      </c>
      <c r="C45" s="13" t="str">
        <f t="shared" si="4"/>
        <v/>
      </c>
      <c r="D45" s="13" t="str">
        <f t="shared" si="4"/>
        <v/>
      </c>
      <c r="E45" s="13">
        <f t="shared" si="4"/>
        <v>456000</v>
      </c>
      <c r="F45" s="13" t="str">
        <f t="shared" si="4"/>
        <v/>
      </c>
      <c r="G45" s="13" t="str">
        <f t="shared" si="4"/>
        <v/>
      </c>
      <c r="H45" s="13" t="str">
        <f t="shared" si="4"/>
        <v/>
      </c>
      <c r="I45" s="13" t="str">
        <f t="shared" si="4"/>
        <v/>
      </c>
    </row>
    <row r="46" spans="1:9" x14ac:dyDescent="0.25">
      <c r="A46" t="s">
        <v>177</v>
      </c>
      <c r="B46" s="13">
        <v>456000</v>
      </c>
      <c r="C46" s="13" t="str">
        <f t="shared" si="4"/>
        <v/>
      </c>
      <c r="D46" s="13" t="str">
        <f t="shared" si="4"/>
        <v/>
      </c>
      <c r="E46" s="13">
        <f t="shared" si="4"/>
        <v>456000</v>
      </c>
      <c r="F46" s="13" t="str">
        <f t="shared" si="4"/>
        <v/>
      </c>
      <c r="G46" s="13" t="str">
        <f t="shared" si="4"/>
        <v/>
      </c>
      <c r="H46" s="13" t="str">
        <f t="shared" si="4"/>
        <v/>
      </c>
      <c r="I46" s="13" t="str">
        <f t="shared" si="4"/>
        <v/>
      </c>
    </row>
    <row r="47" spans="1:9" x14ac:dyDescent="0.25">
      <c r="A47" t="s">
        <v>312</v>
      </c>
      <c r="B47" s="13">
        <v>456000</v>
      </c>
      <c r="C47" s="13" t="str">
        <f t="shared" si="4"/>
        <v/>
      </c>
      <c r="D47" s="13" t="str">
        <f t="shared" si="4"/>
        <v/>
      </c>
      <c r="E47" s="13" t="str">
        <f t="shared" si="4"/>
        <v/>
      </c>
      <c r="F47" s="13">
        <f t="shared" si="4"/>
        <v>456000</v>
      </c>
      <c r="G47" s="13" t="str">
        <f t="shared" si="4"/>
        <v/>
      </c>
      <c r="H47" s="13" t="str">
        <f t="shared" si="4"/>
        <v/>
      </c>
      <c r="I47" s="13" t="str">
        <f t="shared" si="4"/>
        <v/>
      </c>
    </row>
    <row r="48" spans="1:9" x14ac:dyDescent="0.25">
      <c r="A48" t="s">
        <v>496</v>
      </c>
      <c r="B48" s="13">
        <v>456000</v>
      </c>
      <c r="C48" s="13" t="str">
        <f t="shared" si="4"/>
        <v/>
      </c>
      <c r="D48" s="13" t="str">
        <f t="shared" si="4"/>
        <v/>
      </c>
      <c r="E48" s="13" t="str">
        <f t="shared" si="4"/>
        <v/>
      </c>
      <c r="F48" s="13" t="str">
        <f t="shared" si="4"/>
        <v/>
      </c>
      <c r="G48" s="13" t="str">
        <f t="shared" si="4"/>
        <v/>
      </c>
      <c r="H48" s="13" t="str">
        <f t="shared" si="4"/>
        <v/>
      </c>
      <c r="I48" s="13">
        <f t="shared" si="4"/>
        <v>456000</v>
      </c>
    </row>
    <row r="49" spans="1:9" x14ac:dyDescent="0.25">
      <c r="A49" t="s">
        <v>496</v>
      </c>
      <c r="B49" s="13">
        <v>456000</v>
      </c>
      <c r="C49" s="13" t="str">
        <f t="shared" si="4"/>
        <v/>
      </c>
      <c r="D49" s="13" t="str">
        <f t="shared" si="4"/>
        <v/>
      </c>
      <c r="E49" s="13" t="str">
        <f t="shared" si="4"/>
        <v/>
      </c>
      <c r="F49" s="13" t="str">
        <f t="shared" si="4"/>
        <v/>
      </c>
      <c r="G49" s="13" t="str">
        <f t="shared" si="4"/>
        <v/>
      </c>
      <c r="H49" s="13" t="str">
        <f t="shared" si="4"/>
        <v/>
      </c>
      <c r="I49" s="13">
        <f t="shared" si="4"/>
        <v>456000</v>
      </c>
    </row>
    <row r="50" spans="1:9" x14ac:dyDescent="0.25">
      <c r="A50" t="s">
        <v>496</v>
      </c>
      <c r="B50" s="13">
        <v>456000</v>
      </c>
      <c r="C50" s="13" t="str">
        <f t="shared" si="4"/>
        <v/>
      </c>
      <c r="D50" s="13" t="str">
        <f t="shared" si="4"/>
        <v/>
      </c>
      <c r="E50" s="13" t="str">
        <f t="shared" si="4"/>
        <v/>
      </c>
      <c r="F50" s="13" t="str">
        <f t="shared" si="4"/>
        <v/>
      </c>
      <c r="G50" s="13" t="str">
        <f t="shared" si="4"/>
        <v/>
      </c>
      <c r="H50" s="13" t="str">
        <f t="shared" si="4"/>
        <v/>
      </c>
      <c r="I50" s="13">
        <f t="shared" si="4"/>
        <v>456000</v>
      </c>
    </row>
    <row r="51" spans="1:9" x14ac:dyDescent="0.25">
      <c r="A51" t="s">
        <v>357</v>
      </c>
      <c r="B51" s="13">
        <v>456053.87699999998</v>
      </c>
      <c r="C51" s="13" t="str">
        <f t="shared" si="4"/>
        <v/>
      </c>
      <c r="D51" s="13" t="str">
        <f t="shared" si="4"/>
        <v/>
      </c>
      <c r="E51" s="13" t="str">
        <f t="shared" si="4"/>
        <v/>
      </c>
      <c r="F51" s="13" t="str">
        <f t="shared" si="4"/>
        <v/>
      </c>
      <c r="G51" s="13">
        <f t="shared" si="4"/>
        <v>456053.87699999998</v>
      </c>
      <c r="H51" s="13" t="str">
        <f t="shared" si="4"/>
        <v/>
      </c>
      <c r="I51" s="13" t="str">
        <f t="shared" si="4"/>
        <v/>
      </c>
    </row>
    <row r="52" spans="1:9" x14ac:dyDescent="0.25">
      <c r="A52" t="s">
        <v>496</v>
      </c>
      <c r="B52" s="13">
        <v>456053.87699999998</v>
      </c>
      <c r="C52" s="13" t="str">
        <f t="shared" si="4"/>
        <v/>
      </c>
      <c r="D52" s="13" t="str">
        <f t="shared" si="4"/>
        <v/>
      </c>
      <c r="E52" s="13" t="str">
        <f t="shared" si="4"/>
        <v/>
      </c>
      <c r="F52" s="13" t="str">
        <f t="shared" si="4"/>
        <v/>
      </c>
      <c r="G52" s="13" t="str">
        <f t="shared" si="4"/>
        <v/>
      </c>
      <c r="H52" s="13" t="str">
        <f t="shared" si="4"/>
        <v/>
      </c>
      <c r="I52" s="13">
        <f t="shared" si="4"/>
        <v>456053.87699999998</v>
      </c>
    </row>
    <row r="53" spans="1:9" x14ac:dyDescent="0.25">
      <c r="A53" t="s">
        <v>496</v>
      </c>
      <c r="B53" s="13">
        <v>474494.03899999999</v>
      </c>
      <c r="C53" s="13" t="str">
        <f t="shared" ref="C53:I62" si="5">IF($A53=C$2,$B53,"")</f>
        <v/>
      </c>
      <c r="D53" s="13" t="str">
        <f t="shared" si="5"/>
        <v/>
      </c>
      <c r="E53" s="13" t="str">
        <f t="shared" si="5"/>
        <v/>
      </c>
      <c r="F53" s="13" t="str">
        <f t="shared" si="5"/>
        <v/>
      </c>
      <c r="G53" s="13" t="str">
        <f t="shared" si="5"/>
        <v/>
      </c>
      <c r="H53" s="13" t="str">
        <f t="shared" si="5"/>
        <v/>
      </c>
      <c r="I53" s="13">
        <f t="shared" si="5"/>
        <v>474494.03899999999</v>
      </c>
    </row>
    <row r="54" spans="1:9" x14ac:dyDescent="0.25">
      <c r="A54" t="s">
        <v>496</v>
      </c>
      <c r="B54" s="13">
        <v>478002.26299999998</v>
      </c>
      <c r="C54" s="13" t="str">
        <f t="shared" si="5"/>
        <v/>
      </c>
      <c r="D54" s="13" t="str">
        <f t="shared" si="5"/>
        <v/>
      </c>
      <c r="E54" s="13" t="str">
        <f t="shared" si="5"/>
        <v/>
      </c>
      <c r="F54" s="13" t="str">
        <f t="shared" si="5"/>
        <v/>
      </c>
      <c r="G54" s="13" t="str">
        <f t="shared" si="5"/>
        <v/>
      </c>
      <c r="H54" s="13" t="str">
        <f t="shared" si="5"/>
        <v/>
      </c>
      <c r="I54" s="13">
        <f t="shared" si="5"/>
        <v>478002.26299999998</v>
      </c>
    </row>
    <row r="55" spans="1:9" x14ac:dyDescent="0.25">
      <c r="A55" t="s">
        <v>26</v>
      </c>
      <c r="B55" s="13">
        <v>500000</v>
      </c>
      <c r="C55" s="13">
        <f t="shared" si="5"/>
        <v>500000</v>
      </c>
      <c r="D55" s="13" t="str">
        <f t="shared" si="5"/>
        <v/>
      </c>
      <c r="E55" s="13" t="str">
        <f t="shared" si="5"/>
        <v/>
      </c>
      <c r="F55" s="13" t="str">
        <f t="shared" si="5"/>
        <v/>
      </c>
      <c r="G55" s="13" t="str">
        <f t="shared" si="5"/>
        <v/>
      </c>
      <c r="H55" s="13" t="str">
        <f t="shared" si="5"/>
        <v/>
      </c>
      <c r="I55" s="13" t="str">
        <f t="shared" si="5"/>
        <v/>
      </c>
    </row>
    <row r="56" spans="1:9" x14ac:dyDescent="0.25">
      <c r="A56" t="s">
        <v>26</v>
      </c>
      <c r="B56" s="13">
        <v>500000</v>
      </c>
      <c r="C56" s="13">
        <f t="shared" si="5"/>
        <v>500000</v>
      </c>
      <c r="D56" s="13" t="str">
        <f t="shared" si="5"/>
        <v/>
      </c>
      <c r="E56" s="13" t="str">
        <f t="shared" si="5"/>
        <v/>
      </c>
      <c r="F56" s="13" t="str">
        <f t="shared" si="5"/>
        <v/>
      </c>
      <c r="G56" s="13" t="str">
        <f t="shared" si="5"/>
        <v/>
      </c>
      <c r="H56" s="13" t="str">
        <f t="shared" si="5"/>
        <v/>
      </c>
      <c r="I56" s="13" t="str">
        <f t="shared" si="5"/>
        <v/>
      </c>
    </row>
    <row r="57" spans="1:9" x14ac:dyDescent="0.25">
      <c r="A57" t="s">
        <v>26</v>
      </c>
      <c r="B57" s="13">
        <v>500000</v>
      </c>
      <c r="C57" s="13">
        <f t="shared" si="5"/>
        <v>500000</v>
      </c>
      <c r="D57" s="13" t="str">
        <f t="shared" si="5"/>
        <v/>
      </c>
      <c r="E57" s="13" t="str">
        <f t="shared" si="5"/>
        <v/>
      </c>
      <c r="F57" s="13" t="str">
        <f t="shared" si="5"/>
        <v/>
      </c>
      <c r="G57" s="13" t="str">
        <f t="shared" si="5"/>
        <v/>
      </c>
      <c r="H57" s="13" t="str">
        <f t="shared" si="5"/>
        <v/>
      </c>
      <c r="I57" s="13" t="str">
        <f t="shared" si="5"/>
        <v/>
      </c>
    </row>
    <row r="58" spans="1:9" x14ac:dyDescent="0.25">
      <c r="A58" t="s">
        <v>26</v>
      </c>
      <c r="B58" s="13">
        <v>500000</v>
      </c>
      <c r="C58" s="13">
        <f t="shared" si="5"/>
        <v>500000</v>
      </c>
      <c r="D58" s="13" t="str">
        <f t="shared" si="5"/>
        <v/>
      </c>
      <c r="E58" s="13" t="str">
        <f t="shared" si="5"/>
        <v/>
      </c>
      <c r="F58" s="13" t="str">
        <f t="shared" si="5"/>
        <v/>
      </c>
      <c r="G58" s="13" t="str">
        <f t="shared" si="5"/>
        <v/>
      </c>
      <c r="H58" s="13" t="str">
        <f t="shared" si="5"/>
        <v/>
      </c>
      <c r="I58" s="13" t="str">
        <f t="shared" si="5"/>
        <v/>
      </c>
    </row>
    <row r="59" spans="1:9" x14ac:dyDescent="0.25">
      <c r="A59" t="s">
        <v>156</v>
      </c>
      <c r="B59" s="13">
        <v>500000</v>
      </c>
      <c r="C59" s="13" t="str">
        <f t="shared" si="5"/>
        <v/>
      </c>
      <c r="D59" s="13">
        <f t="shared" si="5"/>
        <v>500000</v>
      </c>
      <c r="E59" s="13" t="str">
        <f t="shared" si="5"/>
        <v/>
      </c>
      <c r="F59" s="13" t="str">
        <f t="shared" si="5"/>
        <v/>
      </c>
      <c r="G59" s="13" t="str">
        <f t="shared" si="5"/>
        <v/>
      </c>
      <c r="H59" s="13" t="str">
        <f t="shared" si="5"/>
        <v/>
      </c>
      <c r="I59" s="13" t="str">
        <f t="shared" si="5"/>
        <v/>
      </c>
    </row>
    <row r="60" spans="1:9" x14ac:dyDescent="0.25">
      <c r="A60" t="s">
        <v>312</v>
      </c>
      <c r="B60" s="13">
        <v>500000</v>
      </c>
      <c r="C60" s="13" t="str">
        <f t="shared" si="5"/>
        <v/>
      </c>
      <c r="D60" s="13" t="str">
        <f t="shared" si="5"/>
        <v/>
      </c>
      <c r="E60" s="13" t="str">
        <f t="shared" si="5"/>
        <v/>
      </c>
      <c r="F60" s="13">
        <f t="shared" si="5"/>
        <v>500000</v>
      </c>
      <c r="G60" s="13" t="str">
        <f t="shared" si="5"/>
        <v/>
      </c>
      <c r="H60" s="13" t="str">
        <f t="shared" si="5"/>
        <v/>
      </c>
      <c r="I60" s="13" t="str">
        <f t="shared" si="5"/>
        <v/>
      </c>
    </row>
    <row r="61" spans="1:9" x14ac:dyDescent="0.25">
      <c r="A61" t="s">
        <v>357</v>
      </c>
      <c r="B61" s="13">
        <v>500000</v>
      </c>
      <c r="C61" s="13" t="str">
        <f t="shared" si="5"/>
        <v/>
      </c>
      <c r="D61" s="13" t="str">
        <f t="shared" si="5"/>
        <v/>
      </c>
      <c r="E61" s="13" t="str">
        <f t="shared" si="5"/>
        <v/>
      </c>
      <c r="F61" s="13" t="str">
        <f t="shared" si="5"/>
        <v/>
      </c>
      <c r="G61" s="13">
        <f t="shared" si="5"/>
        <v>500000</v>
      </c>
      <c r="H61" s="13" t="str">
        <f t="shared" si="5"/>
        <v/>
      </c>
      <c r="I61" s="13" t="str">
        <f t="shared" si="5"/>
        <v/>
      </c>
    </row>
    <row r="62" spans="1:9" x14ac:dyDescent="0.25">
      <c r="A62" t="s">
        <v>421</v>
      </c>
      <c r="B62" s="13">
        <v>500000</v>
      </c>
      <c r="C62" s="13" t="str">
        <f t="shared" si="5"/>
        <v/>
      </c>
      <c r="D62" s="13" t="str">
        <f t="shared" si="5"/>
        <v/>
      </c>
      <c r="E62" s="13" t="str">
        <f t="shared" si="5"/>
        <v/>
      </c>
      <c r="F62" s="13" t="str">
        <f t="shared" si="5"/>
        <v/>
      </c>
      <c r="G62" s="13" t="str">
        <f t="shared" si="5"/>
        <v/>
      </c>
      <c r="H62" s="13">
        <f t="shared" si="5"/>
        <v>500000</v>
      </c>
      <c r="I62" s="13" t="str">
        <f t="shared" si="5"/>
        <v/>
      </c>
    </row>
    <row r="63" spans="1:9" x14ac:dyDescent="0.25">
      <c r="A63" t="s">
        <v>496</v>
      </c>
      <c r="B63" s="13">
        <v>500000</v>
      </c>
      <c r="C63" s="13" t="str">
        <f t="shared" ref="C63:I72" si="6">IF($A63=C$2,$B63,"")</f>
        <v/>
      </c>
      <c r="D63" s="13" t="str">
        <f t="shared" si="6"/>
        <v/>
      </c>
      <c r="E63" s="13" t="str">
        <f t="shared" si="6"/>
        <v/>
      </c>
      <c r="F63" s="13" t="str">
        <f t="shared" si="6"/>
        <v/>
      </c>
      <c r="G63" s="13" t="str">
        <f t="shared" si="6"/>
        <v/>
      </c>
      <c r="H63" s="13" t="str">
        <f t="shared" si="6"/>
        <v/>
      </c>
      <c r="I63" s="13">
        <f t="shared" si="6"/>
        <v>500000</v>
      </c>
    </row>
    <row r="64" spans="1:9" x14ac:dyDescent="0.25">
      <c r="A64" t="s">
        <v>496</v>
      </c>
      <c r="B64" s="13">
        <v>500000</v>
      </c>
      <c r="C64" s="13" t="str">
        <f t="shared" si="6"/>
        <v/>
      </c>
      <c r="D64" s="13" t="str">
        <f t="shared" si="6"/>
        <v/>
      </c>
      <c r="E64" s="13" t="str">
        <f t="shared" si="6"/>
        <v/>
      </c>
      <c r="F64" s="13" t="str">
        <f t="shared" si="6"/>
        <v/>
      </c>
      <c r="G64" s="13" t="str">
        <f t="shared" si="6"/>
        <v/>
      </c>
      <c r="H64" s="13" t="str">
        <f t="shared" si="6"/>
        <v/>
      </c>
      <c r="I64" s="13">
        <f t="shared" si="6"/>
        <v>500000</v>
      </c>
    </row>
    <row r="65" spans="1:9" x14ac:dyDescent="0.25">
      <c r="A65" t="s">
        <v>496</v>
      </c>
      <c r="B65" s="13">
        <v>500000</v>
      </c>
      <c r="C65" s="13" t="str">
        <f t="shared" si="6"/>
        <v/>
      </c>
      <c r="D65" s="13" t="str">
        <f t="shared" si="6"/>
        <v/>
      </c>
      <c r="E65" s="13" t="str">
        <f t="shared" si="6"/>
        <v/>
      </c>
      <c r="F65" s="13" t="str">
        <f t="shared" si="6"/>
        <v/>
      </c>
      <c r="G65" s="13" t="str">
        <f t="shared" si="6"/>
        <v/>
      </c>
      <c r="H65" s="13" t="str">
        <f t="shared" si="6"/>
        <v/>
      </c>
      <c r="I65" s="13">
        <f t="shared" si="6"/>
        <v>500000</v>
      </c>
    </row>
    <row r="66" spans="1:9" x14ac:dyDescent="0.25">
      <c r="A66" t="s">
        <v>496</v>
      </c>
      <c r="B66" s="13">
        <v>500000</v>
      </c>
      <c r="C66" s="13" t="str">
        <f t="shared" si="6"/>
        <v/>
      </c>
      <c r="D66" s="13" t="str">
        <f t="shared" si="6"/>
        <v/>
      </c>
      <c r="E66" s="13" t="str">
        <f t="shared" si="6"/>
        <v/>
      </c>
      <c r="F66" s="13" t="str">
        <f t="shared" si="6"/>
        <v/>
      </c>
      <c r="G66" s="13" t="str">
        <f t="shared" si="6"/>
        <v/>
      </c>
      <c r="H66" s="13" t="str">
        <f t="shared" si="6"/>
        <v/>
      </c>
      <c r="I66" s="13">
        <f t="shared" si="6"/>
        <v>500000</v>
      </c>
    </row>
    <row r="67" spans="1:9" x14ac:dyDescent="0.25">
      <c r="A67" t="s">
        <v>496</v>
      </c>
      <c r="B67" s="13">
        <v>500000</v>
      </c>
      <c r="C67" s="13" t="str">
        <f t="shared" si="6"/>
        <v/>
      </c>
      <c r="D67" s="13" t="str">
        <f t="shared" si="6"/>
        <v/>
      </c>
      <c r="E67" s="13" t="str">
        <f t="shared" si="6"/>
        <v/>
      </c>
      <c r="F67" s="13" t="str">
        <f t="shared" si="6"/>
        <v/>
      </c>
      <c r="G67" s="13" t="str">
        <f t="shared" si="6"/>
        <v/>
      </c>
      <c r="H67" s="13" t="str">
        <f t="shared" si="6"/>
        <v/>
      </c>
      <c r="I67" s="13">
        <f t="shared" si="6"/>
        <v>500000</v>
      </c>
    </row>
    <row r="68" spans="1:9" x14ac:dyDescent="0.25">
      <c r="A68" t="s">
        <v>496</v>
      </c>
      <c r="B68" s="13">
        <v>500000</v>
      </c>
      <c r="C68" s="13" t="str">
        <f t="shared" si="6"/>
        <v/>
      </c>
      <c r="D68" s="13" t="str">
        <f t="shared" si="6"/>
        <v/>
      </c>
      <c r="E68" s="13" t="str">
        <f t="shared" si="6"/>
        <v/>
      </c>
      <c r="F68" s="13" t="str">
        <f t="shared" si="6"/>
        <v/>
      </c>
      <c r="G68" s="13" t="str">
        <f t="shared" si="6"/>
        <v/>
      </c>
      <c r="H68" s="13" t="str">
        <f t="shared" si="6"/>
        <v/>
      </c>
      <c r="I68" s="13">
        <f t="shared" si="6"/>
        <v>500000</v>
      </c>
    </row>
    <row r="69" spans="1:9" x14ac:dyDescent="0.25">
      <c r="A69" t="s">
        <v>496</v>
      </c>
      <c r="B69" s="13">
        <v>500000</v>
      </c>
      <c r="C69" s="13" t="str">
        <f t="shared" si="6"/>
        <v/>
      </c>
      <c r="D69" s="13" t="str">
        <f t="shared" si="6"/>
        <v/>
      </c>
      <c r="E69" s="13" t="str">
        <f t="shared" si="6"/>
        <v/>
      </c>
      <c r="F69" s="13" t="str">
        <f t="shared" si="6"/>
        <v/>
      </c>
      <c r="G69" s="13" t="str">
        <f t="shared" si="6"/>
        <v/>
      </c>
      <c r="H69" s="13" t="str">
        <f t="shared" si="6"/>
        <v/>
      </c>
      <c r="I69" s="13">
        <f t="shared" si="6"/>
        <v>500000</v>
      </c>
    </row>
    <row r="70" spans="1:9" x14ac:dyDescent="0.25">
      <c r="A70" t="s">
        <v>496</v>
      </c>
      <c r="B70" s="13">
        <v>500000</v>
      </c>
      <c r="C70" s="13" t="str">
        <f t="shared" si="6"/>
        <v/>
      </c>
      <c r="D70" s="13" t="str">
        <f t="shared" si="6"/>
        <v/>
      </c>
      <c r="E70" s="13" t="str">
        <f t="shared" si="6"/>
        <v/>
      </c>
      <c r="F70" s="13" t="str">
        <f t="shared" si="6"/>
        <v/>
      </c>
      <c r="G70" s="13" t="str">
        <f t="shared" si="6"/>
        <v/>
      </c>
      <c r="H70" s="13" t="str">
        <f t="shared" si="6"/>
        <v/>
      </c>
      <c r="I70" s="13">
        <f t="shared" si="6"/>
        <v>500000</v>
      </c>
    </row>
    <row r="71" spans="1:9" x14ac:dyDescent="0.25">
      <c r="A71" t="s">
        <v>496</v>
      </c>
      <c r="B71" s="13">
        <v>500000</v>
      </c>
      <c r="C71" s="13" t="str">
        <f t="shared" si="6"/>
        <v/>
      </c>
      <c r="D71" s="13" t="str">
        <f t="shared" si="6"/>
        <v/>
      </c>
      <c r="E71" s="13" t="str">
        <f t="shared" si="6"/>
        <v/>
      </c>
      <c r="F71" s="13" t="str">
        <f t="shared" si="6"/>
        <v/>
      </c>
      <c r="G71" s="13" t="str">
        <f t="shared" si="6"/>
        <v/>
      </c>
      <c r="H71" s="13" t="str">
        <f t="shared" si="6"/>
        <v/>
      </c>
      <c r="I71" s="13">
        <f t="shared" si="6"/>
        <v>500000</v>
      </c>
    </row>
    <row r="72" spans="1:9" x14ac:dyDescent="0.25">
      <c r="A72" t="s">
        <v>496</v>
      </c>
      <c r="B72" s="13">
        <v>500000</v>
      </c>
      <c r="C72" s="13" t="str">
        <f t="shared" si="6"/>
        <v/>
      </c>
      <c r="D72" s="13" t="str">
        <f t="shared" si="6"/>
        <v/>
      </c>
      <c r="E72" s="13" t="str">
        <f t="shared" si="6"/>
        <v/>
      </c>
      <c r="F72" s="13" t="str">
        <f t="shared" si="6"/>
        <v/>
      </c>
      <c r="G72" s="13" t="str">
        <f t="shared" si="6"/>
        <v/>
      </c>
      <c r="H72" s="13" t="str">
        <f t="shared" si="6"/>
        <v/>
      </c>
      <c r="I72" s="13">
        <f t="shared" si="6"/>
        <v>500000</v>
      </c>
    </row>
    <row r="73" spans="1:9" x14ac:dyDescent="0.25">
      <c r="A73" t="s">
        <v>496</v>
      </c>
      <c r="B73" s="13">
        <v>500000</v>
      </c>
      <c r="C73" s="13" t="str">
        <f t="shared" ref="C73:I82" si="7">IF($A73=C$2,$B73,"")</f>
        <v/>
      </c>
      <c r="D73" s="13" t="str">
        <f t="shared" si="7"/>
        <v/>
      </c>
      <c r="E73" s="13" t="str">
        <f t="shared" si="7"/>
        <v/>
      </c>
      <c r="F73" s="13" t="str">
        <f t="shared" si="7"/>
        <v/>
      </c>
      <c r="G73" s="13" t="str">
        <f t="shared" si="7"/>
        <v/>
      </c>
      <c r="H73" s="13" t="str">
        <f t="shared" si="7"/>
        <v/>
      </c>
      <c r="I73" s="13">
        <f t="shared" si="7"/>
        <v>500000</v>
      </c>
    </row>
    <row r="74" spans="1:9" x14ac:dyDescent="0.25">
      <c r="A74" t="s">
        <v>496</v>
      </c>
      <c r="B74" s="13">
        <v>500000</v>
      </c>
      <c r="C74" s="13" t="str">
        <f t="shared" si="7"/>
        <v/>
      </c>
      <c r="D74" s="13" t="str">
        <f t="shared" si="7"/>
        <v/>
      </c>
      <c r="E74" s="13" t="str">
        <f t="shared" si="7"/>
        <v/>
      </c>
      <c r="F74" s="13" t="str">
        <f t="shared" si="7"/>
        <v/>
      </c>
      <c r="G74" s="13" t="str">
        <f t="shared" si="7"/>
        <v/>
      </c>
      <c r="H74" s="13" t="str">
        <f t="shared" si="7"/>
        <v/>
      </c>
      <c r="I74" s="13">
        <f t="shared" si="7"/>
        <v>500000</v>
      </c>
    </row>
    <row r="75" spans="1:9" x14ac:dyDescent="0.25">
      <c r="A75" t="s">
        <v>496</v>
      </c>
      <c r="B75" s="13">
        <v>500053.87699999998</v>
      </c>
      <c r="C75" s="13" t="str">
        <f t="shared" si="7"/>
        <v/>
      </c>
      <c r="D75" s="13" t="str">
        <f t="shared" si="7"/>
        <v/>
      </c>
      <c r="E75" s="13" t="str">
        <f t="shared" si="7"/>
        <v/>
      </c>
      <c r="F75" s="13" t="str">
        <f t="shared" si="7"/>
        <v/>
      </c>
      <c r="G75" s="13" t="str">
        <f t="shared" si="7"/>
        <v/>
      </c>
      <c r="H75" s="13" t="str">
        <f t="shared" si="7"/>
        <v/>
      </c>
      <c r="I75" s="13">
        <f t="shared" si="7"/>
        <v>500053.87699999998</v>
      </c>
    </row>
    <row r="76" spans="1:9" x14ac:dyDescent="0.25">
      <c r="A76" t="s">
        <v>177</v>
      </c>
      <c r="B76" s="13">
        <v>511406.00300000003</v>
      </c>
      <c r="C76" s="13" t="str">
        <f t="shared" si="7"/>
        <v/>
      </c>
      <c r="D76" s="13" t="str">
        <f t="shared" si="7"/>
        <v/>
      </c>
      <c r="E76" s="13">
        <f t="shared" si="7"/>
        <v>511406.00300000003</v>
      </c>
      <c r="F76" s="13" t="str">
        <f t="shared" si="7"/>
        <v/>
      </c>
      <c r="G76" s="13" t="str">
        <f t="shared" si="7"/>
        <v/>
      </c>
      <c r="H76" s="13" t="str">
        <f t="shared" si="7"/>
        <v/>
      </c>
      <c r="I76" s="13" t="str">
        <f t="shared" si="7"/>
        <v/>
      </c>
    </row>
    <row r="77" spans="1:9" x14ac:dyDescent="0.25">
      <c r="A77" t="s">
        <v>26</v>
      </c>
      <c r="B77" s="13">
        <v>512528.26299999998</v>
      </c>
      <c r="C77" s="13">
        <f t="shared" si="7"/>
        <v>512528.26299999998</v>
      </c>
      <c r="D77" s="13" t="str">
        <f t="shared" si="7"/>
        <v/>
      </c>
      <c r="E77" s="13" t="str">
        <f t="shared" si="7"/>
        <v/>
      </c>
      <c r="F77" s="13" t="str">
        <f t="shared" si="7"/>
        <v/>
      </c>
      <c r="G77" s="13" t="str">
        <f t="shared" si="7"/>
        <v/>
      </c>
      <c r="H77" s="13" t="str">
        <f t="shared" si="7"/>
        <v/>
      </c>
      <c r="I77" s="13" t="str">
        <f t="shared" si="7"/>
        <v/>
      </c>
    </row>
    <row r="78" spans="1:9" x14ac:dyDescent="0.25">
      <c r="A78" t="s">
        <v>496</v>
      </c>
      <c r="B78" s="13">
        <v>515465.77500000002</v>
      </c>
      <c r="C78" s="13" t="str">
        <f t="shared" si="7"/>
        <v/>
      </c>
      <c r="D78" s="13" t="str">
        <f t="shared" si="7"/>
        <v/>
      </c>
      <c r="E78" s="13" t="str">
        <f t="shared" si="7"/>
        <v/>
      </c>
      <c r="F78" s="13" t="str">
        <f t="shared" si="7"/>
        <v/>
      </c>
      <c r="G78" s="13" t="str">
        <f t="shared" si="7"/>
        <v/>
      </c>
      <c r="H78" s="13" t="str">
        <f t="shared" si="7"/>
        <v/>
      </c>
      <c r="I78" s="13">
        <f t="shared" si="7"/>
        <v>515465.77500000002</v>
      </c>
    </row>
    <row r="79" spans="1:9" x14ac:dyDescent="0.25">
      <c r="A79" t="s">
        <v>496</v>
      </c>
      <c r="B79" s="13">
        <v>515465.77500000002</v>
      </c>
      <c r="C79" s="13" t="str">
        <f t="shared" si="7"/>
        <v/>
      </c>
      <c r="D79" s="13" t="str">
        <f t="shared" si="7"/>
        <v/>
      </c>
      <c r="E79" s="13" t="str">
        <f t="shared" si="7"/>
        <v/>
      </c>
      <c r="F79" s="13" t="str">
        <f t="shared" si="7"/>
        <v/>
      </c>
      <c r="G79" s="13" t="str">
        <f t="shared" si="7"/>
        <v/>
      </c>
      <c r="H79" s="13" t="str">
        <f t="shared" si="7"/>
        <v/>
      </c>
      <c r="I79" s="13">
        <f t="shared" si="7"/>
        <v>515465.77500000002</v>
      </c>
    </row>
    <row r="80" spans="1:9" x14ac:dyDescent="0.25">
      <c r="A80" t="s">
        <v>26</v>
      </c>
      <c r="B80" s="13">
        <v>524693.17500000005</v>
      </c>
      <c r="C80" s="13">
        <f t="shared" si="7"/>
        <v>524693.17500000005</v>
      </c>
      <c r="D80" s="13" t="str">
        <f t="shared" si="7"/>
        <v/>
      </c>
      <c r="E80" s="13" t="str">
        <f t="shared" si="7"/>
        <v/>
      </c>
      <c r="F80" s="13" t="str">
        <f t="shared" si="7"/>
        <v/>
      </c>
      <c r="G80" s="13" t="str">
        <f t="shared" si="7"/>
        <v/>
      </c>
      <c r="H80" s="13" t="str">
        <f t="shared" si="7"/>
        <v/>
      </c>
      <c r="I80" s="13" t="str">
        <f t="shared" si="7"/>
        <v/>
      </c>
    </row>
    <row r="81" spans="1:9" x14ac:dyDescent="0.25">
      <c r="A81" t="s">
        <v>26</v>
      </c>
      <c r="B81" s="13">
        <v>532000</v>
      </c>
      <c r="C81" s="13">
        <f t="shared" si="7"/>
        <v>532000</v>
      </c>
      <c r="D81" s="13" t="str">
        <f t="shared" si="7"/>
        <v/>
      </c>
      <c r="E81" s="13" t="str">
        <f t="shared" si="7"/>
        <v/>
      </c>
      <c r="F81" s="13" t="str">
        <f t="shared" si="7"/>
        <v/>
      </c>
      <c r="G81" s="13" t="str">
        <f t="shared" si="7"/>
        <v/>
      </c>
      <c r="H81" s="13" t="str">
        <f t="shared" si="7"/>
        <v/>
      </c>
      <c r="I81" s="13" t="str">
        <f t="shared" si="7"/>
        <v/>
      </c>
    </row>
    <row r="82" spans="1:9" x14ac:dyDescent="0.25">
      <c r="A82" t="s">
        <v>26</v>
      </c>
      <c r="B82" s="13">
        <v>532000</v>
      </c>
      <c r="C82" s="13">
        <f t="shared" si="7"/>
        <v>532000</v>
      </c>
      <c r="D82" s="13" t="str">
        <f t="shared" si="7"/>
        <v/>
      </c>
      <c r="E82" s="13" t="str">
        <f t="shared" si="7"/>
        <v/>
      </c>
      <c r="F82" s="13" t="str">
        <f t="shared" si="7"/>
        <v/>
      </c>
      <c r="G82" s="13" t="str">
        <f t="shared" si="7"/>
        <v/>
      </c>
      <c r="H82" s="13" t="str">
        <f t="shared" si="7"/>
        <v/>
      </c>
      <c r="I82" s="13" t="str">
        <f t="shared" si="7"/>
        <v/>
      </c>
    </row>
    <row r="83" spans="1:9" x14ac:dyDescent="0.25">
      <c r="A83" t="s">
        <v>26</v>
      </c>
      <c r="B83" s="13">
        <v>532000</v>
      </c>
      <c r="C83" s="13">
        <f t="shared" ref="C83:I92" si="8">IF($A83=C$2,$B83,"")</f>
        <v>532000</v>
      </c>
      <c r="D83" s="13" t="str">
        <f t="shared" si="8"/>
        <v/>
      </c>
      <c r="E83" s="13" t="str">
        <f t="shared" si="8"/>
        <v/>
      </c>
      <c r="F83" s="13" t="str">
        <f t="shared" si="8"/>
        <v/>
      </c>
      <c r="G83" s="13" t="str">
        <f t="shared" si="8"/>
        <v/>
      </c>
      <c r="H83" s="13" t="str">
        <f t="shared" si="8"/>
        <v/>
      </c>
      <c r="I83" s="13" t="str">
        <f t="shared" si="8"/>
        <v/>
      </c>
    </row>
    <row r="84" spans="1:9" x14ac:dyDescent="0.25">
      <c r="A84" t="s">
        <v>177</v>
      </c>
      <c r="B84" s="13">
        <v>532000</v>
      </c>
      <c r="C84" s="13" t="str">
        <f t="shared" si="8"/>
        <v/>
      </c>
      <c r="D84" s="13" t="str">
        <f t="shared" si="8"/>
        <v/>
      </c>
      <c r="E84" s="13">
        <f t="shared" si="8"/>
        <v>532000</v>
      </c>
      <c r="F84" s="13" t="str">
        <f t="shared" si="8"/>
        <v/>
      </c>
      <c r="G84" s="13" t="str">
        <f t="shared" si="8"/>
        <v/>
      </c>
      <c r="H84" s="13" t="str">
        <f t="shared" si="8"/>
        <v/>
      </c>
      <c r="I84" s="13" t="str">
        <f t="shared" si="8"/>
        <v/>
      </c>
    </row>
    <row r="85" spans="1:9" x14ac:dyDescent="0.25">
      <c r="A85" t="s">
        <v>177</v>
      </c>
      <c r="B85" s="13">
        <v>532000</v>
      </c>
      <c r="C85" s="13" t="str">
        <f t="shared" si="8"/>
        <v/>
      </c>
      <c r="D85" s="13" t="str">
        <f t="shared" si="8"/>
        <v/>
      </c>
      <c r="E85" s="13">
        <f t="shared" si="8"/>
        <v>532000</v>
      </c>
      <c r="F85" s="13" t="str">
        <f t="shared" si="8"/>
        <v/>
      </c>
      <c r="G85" s="13" t="str">
        <f t="shared" si="8"/>
        <v/>
      </c>
      <c r="H85" s="13" t="str">
        <f t="shared" si="8"/>
        <v/>
      </c>
      <c r="I85" s="13" t="str">
        <f t="shared" si="8"/>
        <v/>
      </c>
    </row>
    <row r="86" spans="1:9" x14ac:dyDescent="0.25">
      <c r="A86" t="s">
        <v>496</v>
      </c>
      <c r="B86" s="13">
        <v>532646.52399999998</v>
      </c>
      <c r="C86" s="13" t="str">
        <f t="shared" si="8"/>
        <v/>
      </c>
      <c r="D86" s="13" t="str">
        <f t="shared" si="8"/>
        <v/>
      </c>
      <c r="E86" s="13" t="str">
        <f t="shared" si="8"/>
        <v/>
      </c>
      <c r="F86" s="13" t="str">
        <f t="shared" si="8"/>
        <v/>
      </c>
      <c r="G86" s="13" t="str">
        <f t="shared" si="8"/>
        <v/>
      </c>
      <c r="H86" s="13" t="str">
        <f t="shared" si="8"/>
        <v/>
      </c>
      <c r="I86" s="13">
        <f t="shared" si="8"/>
        <v>532646.52399999998</v>
      </c>
    </row>
    <row r="87" spans="1:9" x14ac:dyDescent="0.25">
      <c r="A87" t="s">
        <v>177</v>
      </c>
      <c r="B87" s="13">
        <v>536772.91299999994</v>
      </c>
      <c r="C87" s="13" t="str">
        <f t="shared" si="8"/>
        <v/>
      </c>
      <c r="D87" s="13" t="str">
        <f t="shared" si="8"/>
        <v/>
      </c>
      <c r="E87" s="13">
        <f t="shared" si="8"/>
        <v>536772.91299999994</v>
      </c>
      <c r="F87" s="13" t="str">
        <f t="shared" si="8"/>
        <v/>
      </c>
      <c r="G87" s="13" t="str">
        <f t="shared" si="8"/>
        <v/>
      </c>
      <c r="H87" s="13" t="str">
        <f t="shared" si="8"/>
        <v/>
      </c>
      <c r="I87" s="13" t="str">
        <f t="shared" si="8"/>
        <v/>
      </c>
    </row>
    <row r="88" spans="1:9" x14ac:dyDescent="0.25">
      <c r="A88" t="s">
        <v>26</v>
      </c>
      <c r="B88" s="13">
        <v>538970.57999999996</v>
      </c>
      <c r="C88" s="13">
        <f t="shared" si="8"/>
        <v>538970.57999999996</v>
      </c>
      <c r="D88" s="13" t="str">
        <f t="shared" si="8"/>
        <v/>
      </c>
      <c r="E88" s="13" t="str">
        <f t="shared" si="8"/>
        <v/>
      </c>
      <c r="F88" s="13" t="str">
        <f t="shared" si="8"/>
        <v/>
      </c>
      <c r="G88" s="13" t="str">
        <f t="shared" si="8"/>
        <v/>
      </c>
      <c r="H88" s="13" t="str">
        <f t="shared" si="8"/>
        <v/>
      </c>
      <c r="I88" s="13" t="str">
        <f t="shared" si="8"/>
        <v/>
      </c>
    </row>
    <row r="89" spans="1:9" x14ac:dyDescent="0.25">
      <c r="A89" t="s">
        <v>496</v>
      </c>
      <c r="B89" s="13">
        <v>544000</v>
      </c>
      <c r="C89" s="13" t="str">
        <f t="shared" si="8"/>
        <v/>
      </c>
      <c r="D89" s="13" t="str">
        <f t="shared" si="8"/>
        <v/>
      </c>
      <c r="E89" s="13" t="str">
        <f t="shared" si="8"/>
        <v/>
      </c>
      <c r="F89" s="13" t="str">
        <f t="shared" si="8"/>
        <v/>
      </c>
      <c r="G89" s="13" t="str">
        <f t="shared" si="8"/>
        <v/>
      </c>
      <c r="H89" s="13" t="str">
        <f t="shared" si="8"/>
        <v/>
      </c>
      <c r="I89" s="13">
        <f t="shared" si="8"/>
        <v>544000</v>
      </c>
    </row>
    <row r="90" spans="1:9" x14ac:dyDescent="0.25">
      <c r="A90" t="s">
        <v>496</v>
      </c>
      <c r="B90" s="13">
        <v>561955.61199999996</v>
      </c>
      <c r="C90" s="13" t="str">
        <f t="shared" si="8"/>
        <v/>
      </c>
      <c r="D90" s="13" t="str">
        <f t="shared" si="8"/>
        <v/>
      </c>
      <c r="E90" s="13" t="str">
        <f t="shared" si="8"/>
        <v/>
      </c>
      <c r="F90" s="13" t="str">
        <f t="shared" si="8"/>
        <v/>
      </c>
      <c r="G90" s="13" t="str">
        <f t="shared" si="8"/>
        <v/>
      </c>
      <c r="H90" s="13" t="str">
        <f t="shared" si="8"/>
        <v/>
      </c>
      <c r="I90" s="13">
        <f t="shared" si="8"/>
        <v>561955.61199999996</v>
      </c>
    </row>
    <row r="91" spans="1:9" x14ac:dyDescent="0.25">
      <c r="A91" t="s">
        <v>421</v>
      </c>
      <c r="B91" s="13">
        <v>565767.89599999995</v>
      </c>
      <c r="C91" s="13" t="str">
        <f t="shared" si="8"/>
        <v/>
      </c>
      <c r="D91" s="13" t="str">
        <f t="shared" si="8"/>
        <v/>
      </c>
      <c r="E91" s="13" t="str">
        <f t="shared" si="8"/>
        <v/>
      </c>
      <c r="F91" s="13" t="str">
        <f t="shared" si="8"/>
        <v/>
      </c>
      <c r="G91" s="13" t="str">
        <f t="shared" si="8"/>
        <v/>
      </c>
      <c r="H91" s="13">
        <f t="shared" si="8"/>
        <v>565767.89599999995</v>
      </c>
      <c r="I91" s="13" t="str">
        <f t="shared" si="8"/>
        <v/>
      </c>
    </row>
    <row r="92" spans="1:9" x14ac:dyDescent="0.25">
      <c r="A92" t="s">
        <v>26</v>
      </c>
      <c r="B92" s="13">
        <v>566203.29772727273</v>
      </c>
      <c r="C92" s="13">
        <f t="shared" si="8"/>
        <v>566203.29772727273</v>
      </c>
      <c r="D92" s="13" t="str">
        <f t="shared" si="8"/>
        <v/>
      </c>
      <c r="E92" s="13" t="str">
        <f t="shared" si="8"/>
        <v/>
      </c>
      <c r="F92" s="13" t="str">
        <f t="shared" si="8"/>
        <v/>
      </c>
      <c r="G92" s="13" t="str">
        <f t="shared" si="8"/>
        <v/>
      </c>
      <c r="H92" s="13" t="str">
        <f t="shared" si="8"/>
        <v/>
      </c>
      <c r="I92" s="13" t="str">
        <f t="shared" si="8"/>
        <v/>
      </c>
    </row>
    <row r="93" spans="1:9" x14ac:dyDescent="0.25">
      <c r="A93" t="s">
        <v>156</v>
      </c>
      <c r="B93" s="13">
        <v>573323.65899999999</v>
      </c>
      <c r="C93" s="13" t="str">
        <f t="shared" ref="C93:I102" si="9">IF($A93=C$2,$B93,"")</f>
        <v/>
      </c>
      <c r="D93" s="13">
        <f t="shared" si="9"/>
        <v>573323.65899999999</v>
      </c>
      <c r="E93" s="13" t="str">
        <f t="shared" si="9"/>
        <v/>
      </c>
      <c r="F93" s="13" t="str">
        <f t="shared" si="9"/>
        <v/>
      </c>
      <c r="G93" s="13" t="str">
        <f t="shared" si="9"/>
        <v/>
      </c>
      <c r="H93" s="13" t="str">
        <f t="shared" si="9"/>
        <v/>
      </c>
      <c r="I93" s="13" t="str">
        <f t="shared" si="9"/>
        <v/>
      </c>
    </row>
    <row r="94" spans="1:9" x14ac:dyDescent="0.25">
      <c r="A94" t="s">
        <v>496</v>
      </c>
      <c r="B94" s="13">
        <v>574688.65300000005</v>
      </c>
      <c r="C94" s="13" t="str">
        <f t="shared" si="9"/>
        <v/>
      </c>
      <c r="D94" s="13" t="str">
        <f t="shared" si="9"/>
        <v/>
      </c>
      <c r="E94" s="13" t="str">
        <f t="shared" si="9"/>
        <v/>
      </c>
      <c r="F94" s="13" t="str">
        <f t="shared" si="9"/>
        <v/>
      </c>
      <c r="G94" s="13" t="str">
        <f t="shared" si="9"/>
        <v/>
      </c>
      <c r="H94" s="13" t="str">
        <f t="shared" si="9"/>
        <v/>
      </c>
      <c r="I94" s="13">
        <f t="shared" si="9"/>
        <v>574688.65300000005</v>
      </c>
    </row>
    <row r="95" spans="1:9" x14ac:dyDescent="0.25">
      <c r="A95" t="s">
        <v>156</v>
      </c>
      <c r="B95" s="13">
        <v>576000</v>
      </c>
      <c r="C95" s="13" t="str">
        <f t="shared" si="9"/>
        <v/>
      </c>
      <c r="D95" s="13">
        <f t="shared" si="9"/>
        <v>576000</v>
      </c>
      <c r="E95" s="13" t="str">
        <f t="shared" si="9"/>
        <v/>
      </c>
      <c r="F95" s="13" t="str">
        <f t="shared" si="9"/>
        <v/>
      </c>
      <c r="G95" s="13" t="str">
        <f t="shared" si="9"/>
        <v/>
      </c>
      <c r="H95" s="13" t="str">
        <f t="shared" si="9"/>
        <v/>
      </c>
      <c r="I95" s="13" t="str">
        <f t="shared" si="9"/>
        <v/>
      </c>
    </row>
    <row r="96" spans="1:9" x14ac:dyDescent="0.25">
      <c r="A96" t="s">
        <v>357</v>
      </c>
      <c r="B96" s="13">
        <v>576000</v>
      </c>
      <c r="C96" s="13" t="str">
        <f t="shared" si="9"/>
        <v/>
      </c>
      <c r="D96" s="13" t="str">
        <f t="shared" si="9"/>
        <v/>
      </c>
      <c r="E96" s="13" t="str">
        <f t="shared" si="9"/>
        <v/>
      </c>
      <c r="F96" s="13" t="str">
        <f t="shared" si="9"/>
        <v/>
      </c>
      <c r="G96" s="13">
        <f t="shared" si="9"/>
        <v>576000</v>
      </c>
      <c r="H96" s="13" t="str">
        <f t="shared" si="9"/>
        <v/>
      </c>
      <c r="I96" s="13" t="str">
        <f t="shared" si="9"/>
        <v/>
      </c>
    </row>
    <row r="97" spans="1:9" x14ac:dyDescent="0.25">
      <c r="A97" t="s">
        <v>421</v>
      </c>
      <c r="B97" s="13">
        <v>576000</v>
      </c>
      <c r="C97" s="13" t="str">
        <f t="shared" si="9"/>
        <v/>
      </c>
      <c r="D97" s="13" t="str">
        <f t="shared" si="9"/>
        <v/>
      </c>
      <c r="E97" s="13" t="str">
        <f t="shared" si="9"/>
        <v/>
      </c>
      <c r="F97" s="13" t="str">
        <f t="shared" si="9"/>
        <v/>
      </c>
      <c r="G97" s="13" t="str">
        <f t="shared" si="9"/>
        <v/>
      </c>
      <c r="H97" s="13">
        <f t="shared" si="9"/>
        <v>576000</v>
      </c>
      <c r="I97" s="13" t="str">
        <f t="shared" si="9"/>
        <v/>
      </c>
    </row>
    <row r="98" spans="1:9" x14ac:dyDescent="0.25">
      <c r="A98" t="s">
        <v>421</v>
      </c>
      <c r="B98" s="13">
        <v>576000</v>
      </c>
      <c r="C98" s="13" t="str">
        <f t="shared" si="9"/>
        <v/>
      </c>
      <c r="D98" s="13" t="str">
        <f t="shared" si="9"/>
        <v/>
      </c>
      <c r="E98" s="13" t="str">
        <f t="shared" si="9"/>
        <v/>
      </c>
      <c r="F98" s="13" t="str">
        <f t="shared" si="9"/>
        <v/>
      </c>
      <c r="G98" s="13" t="str">
        <f t="shared" si="9"/>
        <v/>
      </c>
      <c r="H98" s="13">
        <f t="shared" si="9"/>
        <v>576000</v>
      </c>
      <c r="I98" s="13" t="str">
        <f t="shared" si="9"/>
        <v/>
      </c>
    </row>
    <row r="99" spans="1:9" x14ac:dyDescent="0.25">
      <c r="A99" t="s">
        <v>496</v>
      </c>
      <c r="B99" s="13">
        <v>576000</v>
      </c>
      <c r="C99" s="13" t="str">
        <f t="shared" si="9"/>
        <v/>
      </c>
      <c r="D99" s="13" t="str">
        <f t="shared" si="9"/>
        <v/>
      </c>
      <c r="E99" s="13" t="str">
        <f t="shared" si="9"/>
        <v/>
      </c>
      <c r="F99" s="13" t="str">
        <f t="shared" si="9"/>
        <v/>
      </c>
      <c r="G99" s="13" t="str">
        <f t="shared" si="9"/>
        <v/>
      </c>
      <c r="H99" s="13" t="str">
        <f t="shared" si="9"/>
        <v/>
      </c>
      <c r="I99" s="13">
        <f t="shared" si="9"/>
        <v>576000</v>
      </c>
    </row>
    <row r="100" spans="1:9" x14ac:dyDescent="0.25">
      <c r="A100" t="s">
        <v>496</v>
      </c>
      <c r="B100" s="13">
        <v>576000</v>
      </c>
      <c r="C100" s="13" t="str">
        <f t="shared" si="9"/>
        <v/>
      </c>
      <c r="D100" s="13" t="str">
        <f t="shared" si="9"/>
        <v/>
      </c>
      <c r="E100" s="13" t="str">
        <f t="shared" si="9"/>
        <v/>
      </c>
      <c r="F100" s="13" t="str">
        <f t="shared" si="9"/>
        <v/>
      </c>
      <c r="G100" s="13" t="str">
        <f t="shared" si="9"/>
        <v/>
      </c>
      <c r="H100" s="13" t="str">
        <f t="shared" si="9"/>
        <v/>
      </c>
      <c r="I100" s="13">
        <f t="shared" si="9"/>
        <v>576000</v>
      </c>
    </row>
    <row r="101" spans="1:9" x14ac:dyDescent="0.25">
      <c r="A101" t="s">
        <v>496</v>
      </c>
      <c r="B101" s="13">
        <v>576000</v>
      </c>
      <c r="C101" s="13" t="str">
        <f t="shared" si="9"/>
        <v/>
      </c>
      <c r="D101" s="13" t="str">
        <f t="shared" si="9"/>
        <v/>
      </c>
      <c r="E101" s="13" t="str">
        <f t="shared" si="9"/>
        <v/>
      </c>
      <c r="F101" s="13" t="str">
        <f t="shared" si="9"/>
        <v/>
      </c>
      <c r="G101" s="13" t="str">
        <f t="shared" si="9"/>
        <v/>
      </c>
      <c r="H101" s="13" t="str">
        <f t="shared" si="9"/>
        <v/>
      </c>
      <c r="I101" s="13">
        <f t="shared" si="9"/>
        <v>576000</v>
      </c>
    </row>
    <row r="102" spans="1:9" x14ac:dyDescent="0.25">
      <c r="A102" t="s">
        <v>496</v>
      </c>
      <c r="B102" s="13">
        <v>576000</v>
      </c>
      <c r="C102" s="13" t="str">
        <f t="shared" si="9"/>
        <v/>
      </c>
      <c r="D102" s="13" t="str">
        <f t="shared" si="9"/>
        <v/>
      </c>
      <c r="E102" s="13" t="str">
        <f t="shared" si="9"/>
        <v/>
      </c>
      <c r="F102" s="13" t="str">
        <f t="shared" si="9"/>
        <v/>
      </c>
      <c r="G102" s="13" t="str">
        <f t="shared" si="9"/>
        <v/>
      </c>
      <c r="H102" s="13" t="str">
        <f t="shared" si="9"/>
        <v/>
      </c>
      <c r="I102" s="13">
        <f t="shared" si="9"/>
        <v>576000</v>
      </c>
    </row>
    <row r="103" spans="1:9" x14ac:dyDescent="0.25">
      <c r="A103" t="s">
        <v>496</v>
      </c>
      <c r="B103" s="13">
        <v>576000</v>
      </c>
      <c r="C103" s="13" t="str">
        <f t="shared" ref="C103:I112" si="10">IF($A103=C$2,$B103,"")</f>
        <v/>
      </c>
      <c r="D103" s="13" t="str">
        <f t="shared" si="10"/>
        <v/>
      </c>
      <c r="E103" s="13" t="str">
        <f t="shared" si="10"/>
        <v/>
      </c>
      <c r="F103" s="13" t="str">
        <f t="shared" si="10"/>
        <v/>
      </c>
      <c r="G103" s="13" t="str">
        <f t="shared" si="10"/>
        <v/>
      </c>
      <c r="H103" s="13" t="str">
        <f t="shared" si="10"/>
        <v/>
      </c>
      <c r="I103" s="13">
        <f t="shared" si="10"/>
        <v>576000</v>
      </c>
    </row>
    <row r="104" spans="1:9" x14ac:dyDescent="0.25">
      <c r="A104" t="s">
        <v>496</v>
      </c>
      <c r="B104" s="13">
        <v>576000</v>
      </c>
      <c r="C104" s="13" t="str">
        <f t="shared" si="10"/>
        <v/>
      </c>
      <c r="D104" s="13" t="str">
        <f t="shared" si="10"/>
        <v/>
      </c>
      <c r="E104" s="13" t="str">
        <f t="shared" si="10"/>
        <v/>
      </c>
      <c r="F104" s="13" t="str">
        <f t="shared" si="10"/>
        <v/>
      </c>
      <c r="G104" s="13" t="str">
        <f t="shared" si="10"/>
        <v/>
      </c>
      <c r="H104" s="13" t="str">
        <f t="shared" si="10"/>
        <v/>
      </c>
      <c r="I104" s="13">
        <f t="shared" si="10"/>
        <v>576000</v>
      </c>
    </row>
    <row r="105" spans="1:9" x14ac:dyDescent="0.25">
      <c r="A105" t="s">
        <v>496</v>
      </c>
      <c r="B105" s="13">
        <v>588984.35699999996</v>
      </c>
      <c r="C105" s="13" t="str">
        <f t="shared" si="10"/>
        <v/>
      </c>
      <c r="D105" s="13" t="str">
        <f t="shared" si="10"/>
        <v/>
      </c>
      <c r="E105" s="13" t="str">
        <f t="shared" si="10"/>
        <v/>
      </c>
      <c r="F105" s="13" t="str">
        <f t="shared" si="10"/>
        <v/>
      </c>
      <c r="G105" s="13" t="str">
        <f t="shared" si="10"/>
        <v/>
      </c>
      <c r="H105" s="13" t="str">
        <f t="shared" si="10"/>
        <v/>
      </c>
      <c r="I105" s="13">
        <f t="shared" si="10"/>
        <v>588984.35699999996</v>
      </c>
    </row>
    <row r="106" spans="1:9" x14ac:dyDescent="0.25">
      <c r="A106" t="s">
        <v>26</v>
      </c>
      <c r="B106" s="13">
        <v>608000</v>
      </c>
      <c r="C106" s="13">
        <f t="shared" si="10"/>
        <v>608000</v>
      </c>
      <c r="D106" s="13" t="str">
        <f t="shared" si="10"/>
        <v/>
      </c>
      <c r="E106" s="13" t="str">
        <f t="shared" si="10"/>
        <v/>
      </c>
      <c r="F106" s="13" t="str">
        <f t="shared" si="10"/>
        <v/>
      </c>
      <c r="G106" s="13" t="str">
        <f t="shared" si="10"/>
        <v/>
      </c>
      <c r="H106" s="13" t="str">
        <f t="shared" si="10"/>
        <v/>
      </c>
      <c r="I106" s="13" t="str">
        <f t="shared" si="10"/>
        <v/>
      </c>
    </row>
    <row r="107" spans="1:9" x14ac:dyDescent="0.25">
      <c r="A107" t="s">
        <v>357</v>
      </c>
      <c r="B107" s="13">
        <v>608000</v>
      </c>
      <c r="C107" s="13" t="str">
        <f t="shared" si="10"/>
        <v/>
      </c>
      <c r="D107" s="13" t="str">
        <f t="shared" si="10"/>
        <v/>
      </c>
      <c r="E107" s="13" t="str">
        <f t="shared" si="10"/>
        <v/>
      </c>
      <c r="F107" s="13" t="str">
        <f t="shared" si="10"/>
        <v/>
      </c>
      <c r="G107" s="13">
        <f t="shared" si="10"/>
        <v>608000</v>
      </c>
      <c r="H107" s="13" t="str">
        <f t="shared" si="10"/>
        <v/>
      </c>
      <c r="I107" s="13" t="str">
        <f t="shared" si="10"/>
        <v/>
      </c>
    </row>
    <row r="108" spans="1:9" x14ac:dyDescent="0.25">
      <c r="A108" t="s">
        <v>357</v>
      </c>
      <c r="B108" s="13">
        <v>608862.03200000001</v>
      </c>
      <c r="C108" s="13" t="str">
        <f t="shared" si="10"/>
        <v/>
      </c>
      <c r="D108" s="13" t="str">
        <f t="shared" si="10"/>
        <v/>
      </c>
      <c r="E108" s="13" t="str">
        <f t="shared" si="10"/>
        <v/>
      </c>
      <c r="F108" s="13" t="str">
        <f t="shared" si="10"/>
        <v/>
      </c>
      <c r="G108" s="13">
        <f t="shared" si="10"/>
        <v>608862.03200000001</v>
      </c>
      <c r="H108" s="13" t="str">
        <f t="shared" si="10"/>
        <v/>
      </c>
      <c r="I108" s="13" t="str">
        <f t="shared" si="10"/>
        <v/>
      </c>
    </row>
    <row r="109" spans="1:9" x14ac:dyDescent="0.25">
      <c r="A109" t="s">
        <v>421</v>
      </c>
      <c r="B109" s="13">
        <v>611513.5636363636</v>
      </c>
      <c r="C109" s="13" t="str">
        <f t="shared" si="10"/>
        <v/>
      </c>
      <c r="D109" s="13" t="str">
        <f t="shared" si="10"/>
        <v/>
      </c>
      <c r="E109" s="13" t="str">
        <f t="shared" si="10"/>
        <v/>
      </c>
      <c r="F109" s="13" t="str">
        <f t="shared" si="10"/>
        <v/>
      </c>
      <c r="G109" s="13" t="str">
        <f t="shared" si="10"/>
        <v/>
      </c>
      <c r="H109" s="13">
        <f t="shared" si="10"/>
        <v>611513.5636363636</v>
      </c>
      <c r="I109" s="13" t="str">
        <f t="shared" si="10"/>
        <v/>
      </c>
    </row>
    <row r="110" spans="1:9" x14ac:dyDescent="0.25">
      <c r="A110" t="s">
        <v>496</v>
      </c>
      <c r="B110" s="13">
        <v>612631.75436363637</v>
      </c>
      <c r="C110" s="13" t="str">
        <f t="shared" si="10"/>
        <v/>
      </c>
      <c r="D110" s="13" t="str">
        <f t="shared" si="10"/>
        <v/>
      </c>
      <c r="E110" s="13" t="str">
        <f t="shared" si="10"/>
        <v/>
      </c>
      <c r="F110" s="13" t="str">
        <f t="shared" si="10"/>
        <v/>
      </c>
      <c r="G110" s="13" t="str">
        <f t="shared" si="10"/>
        <v/>
      </c>
      <c r="H110" s="13" t="str">
        <f t="shared" si="10"/>
        <v/>
      </c>
      <c r="I110" s="13">
        <f t="shared" si="10"/>
        <v>612631.75436363637</v>
      </c>
    </row>
    <row r="111" spans="1:9" x14ac:dyDescent="0.25">
      <c r="A111" t="s">
        <v>496</v>
      </c>
      <c r="B111" s="13">
        <v>615580.0636363636</v>
      </c>
      <c r="C111" s="13" t="str">
        <f t="shared" si="10"/>
        <v/>
      </c>
      <c r="D111" s="13" t="str">
        <f t="shared" si="10"/>
        <v/>
      </c>
      <c r="E111" s="13" t="str">
        <f t="shared" si="10"/>
        <v/>
      </c>
      <c r="F111" s="13" t="str">
        <f t="shared" si="10"/>
        <v/>
      </c>
      <c r="G111" s="13" t="str">
        <f t="shared" si="10"/>
        <v/>
      </c>
      <c r="H111" s="13" t="str">
        <f t="shared" si="10"/>
        <v/>
      </c>
      <c r="I111" s="13">
        <f t="shared" si="10"/>
        <v>615580.0636363636</v>
      </c>
    </row>
    <row r="112" spans="1:9" x14ac:dyDescent="0.25">
      <c r="A112" t="s">
        <v>312</v>
      </c>
      <c r="B112" s="13">
        <v>620000</v>
      </c>
      <c r="C112" s="13" t="str">
        <f t="shared" si="10"/>
        <v/>
      </c>
      <c r="D112" s="13" t="str">
        <f t="shared" si="10"/>
        <v/>
      </c>
      <c r="E112" s="13" t="str">
        <f t="shared" si="10"/>
        <v/>
      </c>
      <c r="F112" s="13">
        <f t="shared" si="10"/>
        <v>620000</v>
      </c>
      <c r="G112" s="13" t="str">
        <f t="shared" si="10"/>
        <v/>
      </c>
      <c r="H112" s="13" t="str">
        <f t="shared" si="10"/>
        <v/>
      </c>
      <c r="I112" s="13" t="str">
        <f t="shared" si="10"/>
        <v/>
      </c>
    </row>
    <row r="113" spans="1:9" x14ac:dyDescent="0.25">
      <c r="A113" t="s">
        <v>421</v>
      </c>
      <c r="B113" s="13">
        <v>620000</v>
      </c>
      <c r="C113" s="13" t="str">
        <f t="shared" ref="C113:I122" si="11">IF($A113=C$2,$B113,"")</f>
        <v/>
      </c>
      <c r="D113" s="13" t="str">
        <f t="shared" si="11"/>
        <v/>
      </c>
      <c r="E113" s="13" t="str">
        <f t="shared" si="11"/>
        <v/>
      </c>
      <c r="F113" s="13" t="str">
        <f t="shared" si="11"/>
        <v/>
      </c>
      <c r="G113" s="13" t="str">
        <f t="shared" si="11"/>
        <v/>
      </c>
      <c r="H113" s="13">
        <f t="shared" si="11"/>
        <v>620000</v>
      </c>
      <c r="I113" s="13" t="str">
        <f t="shared" si="11"/>
        <v/>
      </c>
    </row>
    <row r="114" spans="1:9" x14ac:dyDescent="0.25">
      <c r="A114" t="s">
        <v>26</v>
      </c>
      <c r="B114" s="13">
        <v>652000</v>
      </c>
      <c r="C114" s="13">
        <f t="shared" si="11"/>
        <v>652000</v>
      </c>
      <c r="D114" s="13" t="str">
        <f t="shared" si="11"/>
        <v/>
      </c>
      <c r="E114" s="13" t="str">
        <f t="shared" si="11"/>
        <v/>
      </c>
      <c r="F114" s="13" t="str">
        <f t="shared" si="11"/>
        <v/>
      </c>
      <c r="G114" s="13" t="str">
        <f t="shared" si="11"/>
        <v/>
      </c>
      <c r="H114" s="13" t="str">
        <f t="shared" si="11"/>
        <v/>
      </c>
      <c r="I114" s="13" t="str">
        <f t="shared" si="11"/>
        <v/>
      </c>
    </row>
    <row r="115" spans="1:9" x14ac:dyDescent="0.25">
      <c r="A115" t="s">
        <v>26</v>
      </c>
      <c r="B115" s="13">
        <v>652000</v>
      </c>
      <c r="C115" s="13">
        <f t="shared" si="11"/>
        <v>652000</v>
      </c>
      <c r="D115" s="13" t="str">
        <f t="shared" si="11"/>
        <v/>
      </c>
      <c r="E115" s="13" t="str">
        <f t="shared" si="11"/>
        <v/>
      </c>
      <c r="F115" s="13" t="str">
        <f t="shared" si="11"/>
        <v/>
      </c>
      <c r="G115" s="13" t="str">
        <f t="shared" si="11"/>
        <v/>
      </c>
      <c r="H115" s="13" t="str">
        <f t="shared" si="11"/>
        <v/>
      </c>
      <c r="I115" s="13" t="str">
        <f t="shared" si="11"/>
        <v/>
      </c>
    </row>
    <row r="116" spans="1:9" x14ac:dyDescent="0.25">
      <c r="A116" t="s">
        <v>26</v>
      </c>
      <c r="B116" s="13">
        <v>652000</v>
      </c>
      <c r="C116" s="13">
        <f t="shared" si="11"/>
        <v>652000</v>
      </c>
      <c r="D116" s="13" t="str">
        <f t="shared" si="11"/>
        <v/>
      </c>
      <c r="E116" s="13" t="str">
        <f t="shared" si="11"/>
        <v/>
      </c>
      <c r="F116" s="13" t="str">
        <f t="shared" si="11"/>
        <v/>
      </c>
      <c r="G116" s="13" t="str">
        <f t="shared" si="11"/>
        <v/>
      </c>
      <c r="H116" s="13" t="str">
        <f t="shared" si="11"/>
        <v/>
      </c>
      <c r="I116" s="13" t="str">
        <f t="shared" si="11"/>
        <v/>
      </c>
    </row>
    <row r="117" spans="1:9" x14ac:dyDescent="0.25">
      <c r="A117" t="s">
        <v>177</v>
      </c>
      <c r="B117" s="13">
        <v>652000</v>
      </c>
      <c r="C117" s="13" t="str">
        <f t="shared" si="11"/>
        <v/>
      </c>
      <c r="D117" s="13" t="str">
        <f t="shared" si="11"/>
        <v/>
      </c>
      <c r="E117" s="13">
        <f t="shared" si="11"/>
        <v>652000</v>
      </c>
      <c r="F117" s="13" t="str">
        <f t="shared" si="11"/>
        <v/>
      </c>
      <c r="G117" s="13" t="str">
        <f t="shared" si="11"/>
        <v/>
      </c>
      <c r="H117" s="13" t="str">
        <f t="shared" si="11"/>
        <v/>
      </c>
      <c r="I117" s="13" t="str">
        <f t="shared" si="11"/>
        <v/>
      </c>
    </row>
    <row r="118" spans="1:9" x14ac:dyDescent="0.25">
      <c r="A118" t="s">
        <v>421</v>
      </c>
      <c r="B118" s="13">
        <v>652000</v>
      </c>
      <c r="C118" s="13" t="str">
        <f t="shared" si="11"/>
        <v/>
      </c>
      <c r="D118" s="13" t="str">
        <f t="shared" si="11"/>
        <v/>
      </c>
      <c r="E118" s="13" t="str">
        <f t="shared" si="11"/>
        <v/>
      </c>
      <c r="F118" s="13" t="str">
        <f t="shared" si="11"/>
        <v/>
      </c>
      <c r="G118" s="13" t="str">
        <f t="shared" si="11"/>
        <v/>
      </c>
      <c r="H118" s="13">
        <f t="shared" si="11"/>
        <v>652000</v>
      </c>
      <c r="I118" s="13" t="str">
        <f t="shared" si="11"/>
        <v/>
      </c>
    </row>
    <row r="119" spans="1:9" x14ac:dyDescent="0.25">
      <c r="A119" t="s">
        <v>496</v>
      </c>
      <c r="B119" s="13">
        <v>652000</v>
      </c>
      <c r="C119" s="13" t="str">
        <f t="shared" si="11"/>
        <v/>
      </c>
      <c r="D119" s="13" t="str">
        <f t="shared" si="11"/>
        <v/>
      </c>
      <c r="E119" s="13" t="str">
        <f t="shared" si="11"/>
        <v/>
      </c>
      <c r="F119" s="13" t="str">
        <f t="shared" si="11"/>
        <v/>
      </c>
      <c r="G119" s="13" t="str">
        <f t="shared" si="11"/>
        <v/>
      </c>
      <c r="H119" s="13" t="str">
        <f t="shared" si="11"/>
        <v/>
      </c>
      <c r="I119" s="13">
        <f t="shared" si="11"/>
        <v>652000</v>
      </c>
    </row>
    <row r="120" spans="1:9" x14ac:dyDescent="0.25">
      <c r="A120" t="s">
        <v>496</v>
      </c>
      <c r="B120" s="13">
        <v>652000</v>
      </c>
      <c r="C120" s="13" t="str">
        <f t="shared" si="11"/>
        <v/>
      </c>
      <c r="D120" s="13" t="str">
        <f t="shared" si="11"/>
        <v/>
      </c>
      <c r="E120" s="13" t="str">
        <f t="shared" si="11"/>
        <v/>
      </c>
      <c r="F120" s="13" t="str">
        <f t="shared" si="11"/>
        <v/>
      </c>
      <c r="G120" s="13" t="str">
        <f t="shared" si="11"/>
        <v/>
      </c>
      <c r="H120" s="13" t="str">
        <f t="shared" si="11"/>
        <v/>
      </c>
      <c r="I120" s="13">
        <f t="shared" si="11"/>
        <v>652000</v>
      </c>
    </row>
    <row r="121" spans="1:9" x14ac:dyDescent="0.25">
      <c r="A121" t="s">
        <v>496</v>
      </c>
      <c r="B121" s="13">
        <v>652000</v>
      </c>
      <c r="C121" s="13" t="str">
        <f t="shared" si="11"/>
        <v/>
      </c>
      <c r="D121" s="13" t="str">
        <f t="shared" si="11"/>
        <v/>
      </c>
      <c r="E121" s="13" t="str">
        <f t="shared" si="11"/>
        <v/>
      </c>
      <c r="F121" s="13" t="str">
        <f t="shared" si="11"/>
        <v/>
      </c>
      <c r="G121" s="13" t="str">
        <f t="shared" si="11"/>
        <v/>
      </c>
      <c r="H121" s="13" t="str">
        <f t="shared" si="11"/>
        <v/>
      </c>
      <c r="I121" s="13">
        <f t="shared" si="11"/>
        <v>652000</v>
      </c>
    </row>
    <row r="122" spans="1:9" x14ac:dyDescent="0.25">
      <c r="A122" t="s">
        <v>156</v>
      </c>
      <c r="B122" s="13">
        <v>667426.33100000001</v>
      </c>
      <c r="C122" s="13" t="str">
        <f t="shared" si="11"/>
        <v/>
      </c>
      <c r="D122" s="13">
        <f t="shared" si="11"/>
        <v>667426.33100000001</v>
      </c>
      <c r="E122" s="13" t="str">
        <f t="shared" si="11"/>
        <v/>
      </c>
      <c r="F122" s="13" t="str">
        <f t="shared" si="11"/>
        <v/>
      </c>
      <c r="G122" s="13" t="str">
        <f t="shared" si="11"/>
        <v/>
      </c>
      <c r="H122" s="13" t="str">
        <f t="shared" si="11"/>
        <v/>
      </c>
      <c r="I122" s="13" t="str">
        <f t="shared" si="11"/>
        <v/>
      </c>
    </row>
    <row r="123" spans="1:9" x14ac:dyDescent="0.25">
      <c r="A123" t="s">
        <v>26</v>
      </c>
      <c r="B123" s="13">
        <v>696000</v>
      </c>
      <c r="C123" s="13">
        <f t="shared" ref="C123:I132" si="12">IF($A123=C$2,$B123,"")</f>
        <v>696000</v>
      </c>
      <c r="D123" s="13" t="str">
        <f t="shared" si="12"/>
        <v/>
      </c>
      <c r="E123" s="13" t="str">
        <f t="shared" si="12"/>
        <v/>
      </c>
      <c r="F123" s="13" t="str">
        <f t="shared" si="12"/>
        <v/>
      </c>
      <c r="G123" s="13" t="str">
        <f t="shared" si="12"/>
        <v/>
      </c>
      <c r="H123" s="13" t="str">
        <f t="shared" si="12"/>
        <v/>
      </c>
      <c r="I123" s="13" t="str">
        <f t="shared" si="12"/>
        <v/>
      </c>
    </row>
    <row r="124" spans="1:9" x14ac:dyDescent="0.25">
      <c r="A124" t="s">
        <v>421</v>
      </c>
      <c r="B124" s="13">
        <v>696000</v>
      </c>
      <c r="C124" s="13" t="str">
        <f t="shared" si="12"/>
        <v/>
      </c>
      <c r="D124" s="13" t="str">
        <f t="shared" si="12"/>
        <v/>
      </c>
      <c r="E124" s="13" t="str">
        <f t="shared" si="12"/>
        <v/>
      </c>
      <c r="F124" s="13" t="str">
        <f t="shared" si="12"/>
        <v/>
      </c>
      <c r="G124" s="13" t="str">
        <f t="shared" si="12"/>
        <v/>
      </c>
      <c r="H124" s="13">
        <f t="shared" si="12"/>
        <v>696000</v>
      </c>
      <c r="I124" s="13" t="str">
        <f t="shared" si="12"/>
        <v/>
      </c>
    </row>
    <row r="125" spans="1:9" x14ac:dyDescent="0.25">
      <c r="A125" t="s">
        <v>421</v>
      </c>
      <c r="B125" s="13">
        <v>696000</v>
      </c>
      <c r="C125" s="13" t="str">
        <f t="shared" si="12"/>
        <v/>
      </c>
      <c r="D125" s="13" t="str">
        <f t="shared" si="12"/>
        <v/>
      </c>
      <c r="E125" s="13" t="str">
        <f t="shared" si="12"/>
        <v/>
      </c>
      <c r="F125" s="13" t="str">
        <f t="shared" si="12"/>
        <v/>
      </c>
      <c r="G125" s="13" t="str">
        <f t="shared" si="12"/>
        <v/>
      </c>
      <c r="H125" s="13">
        <f t="shared" si="12"/>
        <v>696000</v>
      </c>
      <c r="I125" s="13" t="str">
        <f t="shared" si="12"/>
        <v/>
      </c>
    </row>
    <row r="126" spans="1:9" x14ac:dyDescent="0.25">
      <c r="A126" t="s">
        <v>26</v>
      </c>
      <c r="B126" s="13">
        <v>712809.62399999995</v>
      </c>
      <c r="C126" s="13">
        <f t="shared" si="12"/>
        <v>712809.62399999995</v>
      </c>
      <c r="D126" s="13" t="str">
        <f t="shared" si="12"/>
        <v/>
      </c>
      <c r="E126" s="13" t="str">
        <f t="shared" si="12"/>
        <v/>
      </c>
      <c r="F126" s="13" t="str">
        <f t="shared" si="12"/>
        <v/>
      </c>
      <c r="G126" s="13" t="str">
        <f t="shared" si="12"/>
        <v/>
      </c>
      <c r="H126" s="13" t="str">
        <f t="shared" si="12"/>
        <v/>
      </c>
      <c r="I126" s="13" t="str">
        <f t="shared" si="12"/>
        <v/>
      </c>
    </row>
    <row r="127" spans="1:9" x14ac:dyDescent="0.25">
      <c r="A127" t="s">
        <v>26</v>
      </c>
      <c r="B127" s="13">
        <v>728000</v>
      </c>
      <c r="C127" s="13">
        <f t="shared" si="12"/>
        <v>728000</v>
      </c>
      <c r="D127" s="13" t="str">
        <f t="shared" si="12"/>
        <v/>
      </c>
      <c r="E127" s="13" t="str">
        <f t="shared" si="12"/>
        <v/>
      </c>
      <c r="F127" s="13" t="str">
        <f t="shared" si="12"/>
        <v/>
      </c>
      <c r="G127" s="13" t="str">
        <f t="shared" si="12"/>
        <v/>
      </c>
      <c r="H127" s="13" t="str">
        <f t="shared" si="12"/>
        <v/>
      </c>
      <c r="I127" s="13" t="str">
        <f t="shared" si="12"/>
        <v/>
      </c>
    </row>
    <row r="128" spans="1:9" x14ac:dyDescent="0.25">
      <c r="A128" t="s">
        <v>156</v>
      </c>
      <c r="B128" s="13">
        <v>728000</v>
      </c>
      <c r="C128" s="13" t="str">
        <f t="shared" si="12"/>
        <v/>
      </c>
      <c r="D128" s="13">
        <f t="shared" si="12"/>
        <v>728000</v>
      </c>
      <c r="E128" s="13" t="str">
        <f t="shared" si="12"/>
        <v/>
      </c>
      <c r="F128" s="13" t="str">
        <f t="shared" si="12"/>
        <v/>
      </c>
      <c r="G128" s="13" t="str">
        <f t="shared" si="12"/>
        <v/>
      </c>
      <c r="H128" s="13" t="str">
        <f t="shared" si="12"/>
        <v/>
      </c>
      <c r="I128" s="13" t="str">
        <f t="shared" si="12"/>
        <v/>
      </c>
    </row>
    <row r="129" spans="1:9" x14ac:dyDescent="0.25">
      <c r="A129" t="s">
        <v>357</v>
      </c>
      <c r="B129" s="13">
        <v>728000</v>
      </c>
      <c r="C129" s="13" t="str">
        <f t="shared" si="12"/>
        <v/>
      </c>
      <c r="D129" s="13" t="str">
        <f t="shared" si="12"/>
        <v/>
      </c>
      <c r="E129" s="13" t="str">
        <f t="shared" si="12"/>
        <v/>
      </c>
      <c r="F129" s="13" t="str">
        <f t="shared" si="12"/>
        <v/>
      </c>
      <c r="G129" s="13">
        <f t="shared" si="12"/>
        <v>728000</v>
      </c>
      <c r="H129" s="13" t="str">
        <f t="shared" si="12"/>
        <v/>
      </c>
      <c r="I129" s="13" t="str">
        <f t="shared" si="12"/>
        <v/>
      </c>
    </row>
    <row r="130" spans="1:9" x14ac:dyDescent="0.25">
      <c r="A130" t="s">
        <v>26</v>
      </c>
      <c r="B130" s="13">
        <v>751007.91060000006</v>
      </c>
      <c r="C130" s="13">
        <f t="shared" si="12"/>
        <v>751007.91060000006</v>
      </c>
      <c r="D130" s="13" t="str">
        <f t="shared" si="12"/>
        <v/>
      </c>
      <c r="E130" s="13" t="str">
        <f t="shared" si="12"/>
        <v/>
      </c>
      <c r="F130" s="13" t="str">
        <f t="shared" si="12"/>
        <v/>
      </c>
      <c r="G130" s="13" t="str">
        <f t="shared" si="12"/>
        <v/>
      </c>
      <c r="H130" s="13" t="str">
        <f t="shared" si="12"/>
        <v/>
      </c>
      <c r="I130" s="13" t="str">
        <f t="shared" si="12"/>
        <v/>
      </c>
    </row>
    <row r="131" spans="1:9" x14ac:dyDescent="0.25">
      <c r="A131" t="s">
        <v>496</v>
      </c>
      <c r="B131" s="13">
        <v>752371.15799999994</v>
      </c>
      <c r="C131" s="13" t="str">
        <f t="shared" si="12"/>
        <v/>
      </c>
      <c r="D131" s="13" t="str">
        <f t="shared" si="12"/>
        <v/>
      </c>
      <c r="E131" s="13" t="str">
        <f t="shared" si="12"/>
        <v/>
      </c>
      <c r="F131" s="13" t="str">
        <f t="shared" si="12"/>
        <v/>
      </c>
      <c r="G131" s="13" t="str">
        <f t="shared" si="12"/>
        <v/>
      </c>
      <c r="H131" s="13" t="str">
        <f t="shared" si="12"/>
        <v/>
      </c>
      <c r="I131" s="13">
        <f t="shared" si="12"/>
        <v>752371.15799999994</v>
      </c>
    </row>
    <row r="132" spans="1:9" x14ac:dyDescent="0.25">
      <c r="A132" t="s">
        <v>496</v>
      </c>
      <c r="B132" s="13">
        <v>760000</v>
      </c>
      <c r="C132" s="13" t="str">
        <f t="shared" si="12"/>
        <v/>
      </c>
      <c r="D132" s="13" t="str">
        <f t="shared" si="12"/>
        <v/>
      </c>
      <c r="E132" s="13" t="str">
        <f t="shared" si="12"/>
        <v/>
      </c>
      <c r="F132" s="13" t="str">
        <f t="shared" si="12"/>
        <v/>
      </c>
      <c r="G132" s="13" t="str">
        <f t="shared" si="12"/>
        <v/>
      </c>
      <c r="H132" s="13" t="str">
        <f t="shared" si="12"/>
        <v/>
      </c>
      <c r="I132" s="13">
        <f t="shared" si="12"/>
        <v>760000</v>
      </c>
    </row>
    <row r="133" spans="1:9" x14ac:dyDescent="0.25">
      <c r="A133" t="s">
        <v>496</v>
      </c>
      <c r="B133" s="13">
        <v>771018.8189999999</v>
      </c>
      <c r="C133" s="13" t="str">
        <f t="shared" ref="C133:I142" si="13">IF($A133=C$2,$B133,"")</f>
        <v/>
      </c>
      <c r="D133" s="13" t="str">
        <f t="shared" si="13"/>
        <v/>
      </c>
      <c r="E133" s="13" t="str">
        <f t="shared" si="13"/>
        <v/>
      </c>
      <c r="F133" s="13" t="str">
        <f t="shared" si="13"/>
        <v/>
      </c>
      <c r="G133" s="13" t="str">
        <f t="shared" si="13"/>
        <v/>
      </c>
      <c r="H133" s="13" t="str">
        <f t="shared" si="13"/>
        <v/>
      </c>
      <c r="I133" s="13">
        <f t="shared" si="13"/>
        <v>771018.8189999999</v>
      </c>
    </row>
    <row r="134" spans="1:9" x14ac:dyDescent="0.25">
      <c r="A134" t="s">
        <v>26</v>
      </c>
      <c r="B134" s="13">
        <v>790877.397</v>
      </c>
      <c r="C134" s="13">
        <f t="shared" si="13"/>
        <v>790877.397</v>
      </c>
      <c r="D134" s="13" t="str">
        <f t="shared" si="13"/>
        <v/>
      </c>
      <c r="E134" s="13" t="str">
        <f t="shared" si="13"/>
        <v/>
      </c>
      <c r="F134" s="13" t="str">
        <f t="shared" si="13"/>
        <v/>
      </c>
      <c r="G134" s="13" t="str">
        <f t="shared" si="13"/>
        <v/>
      </c>
      <c r="H134" s="13" t="str">
        <f t="shared" si="13"/>
        <v/>
      </c>
      <c r="I134" s="13" t="str">
        <f t="shared" si="13"/>
        <v/>
      </c>
    </row>
    <row r="135" spans="1:9" x14ac:dyDescent="0.25">
      <c r="A135" t="s">
        <v>496</v>
      </c>
      <c r="B135" s="13">
        <v>803781.95909090899</v>
      </c>
      <c r="C135" s="13" t="str">
        <f t="shared" si="13"/>
        <v/>
      </c>
      <c r="D135" s="13" t="str">
        <f t="shared" si="13"/>
        <v/>
      </c>
      <c r="E135" s="13" t="str">
        <f t="shared" si="13"/>
        <v/>
      </c>
      <c r="F135" s="13" t="str">
        <f t="shared" si="13"/>
        <v/>
      </c>
      <c r="G135" s="13" t="str">
        <f t="shared" si="13"/>
        <v/>
      </c>
      <c r="H135" s="13" t="str">
        <f t="shared" si="13"/>
        <v/>
      </c>
      <c r="I135" s="13">
        <f t="shared" si="13"/>
        <v>803781.95909090899</v>
      </c>
    </row>
    <row r="136" spans="1:9" x14ac:dyDescent="0.25">
      <c r="A136" t="s">
        <v>26</v>
      </c>
      <c r="B136" s="13">
        <v>825660.98560000001</v>
      </c>
      <c r="C136" s="13">
        <f t="shared" si="13"/>
        <v>825660.98560000001</v>
      </c>
      <c r="D136" s="13" t="str">
        <f t="shared" si="13"/>
        <v/>
      </c>
      <c r="E136" s="13" t="str">
        <f t="shared" si="13"/>
        <v/>
      </c>
      <c r="F136" s="13" t="str">
        <f t="shared" si="13"/>
        <v/>
      </c>
      <c r="G136" s="13" t="str">
        <f t="shared" si="13"/>
        <v/>
      </c>
      <c r="H136" s="13" t="str">
        <f t="shared" si="13"/>
        <v/>
      </c>
      <c r="I136" s="13" t="str">
        <f t="shared" si="13"/>
        <v/>
      </c>
    </row>
    <row r="137" spans="1:9" x14ac:dyDescent="0.25">
      <c r="A137" t="s">
        <v>177</v>
      </c>
      <c r="B137" s="13">
        <v>825660.98560000001</v>
      </c>
      <c r="C137" s="13" t="str">
        <f t="shared" si="13"/>
        <v/>
      </c>
      <c r="D137" s="13" t="str">
        <f t="shared" si="13"/>
        <v/>
      </c>
      <c r="E137" s="13">
        <f t="shared" si="13"/>
        <v>825660.98560000001</v>
      </c>
      <c r="F137" s="13" t="str">
        <f t="shared" si="13"/>
        <v/>
      </c>
      <c r="G137" s="13" t="str">
        <f t="shared" si="13"/>
        <v/>
      </c>
      <c r="H137" s="13" t="str">
        <f t="shared" si="13"/>
        <v/>
      </c>
      <c r="I137" s="13" t="str">
        <f t="shared" si="13"/>
        <v/>
      </c>
    </row>
    <row r="138" spans="1:9" x14ac:dyDescent="0.25">
      <c r="A138" t="s">
        <v>357</v>
      </c>
      <c r="B138" s="13">
        <v>825660.98560000001</v>
      </c>
      <c r="C138" s="13" t="str">
        <f t="shared" si="13"/>
        <v/>
      </c>
      <c r="D138" s="13" t="str">
        <f t="shared" si="13"/>
        <v/>
      </c>
      <c r="E138" s="13" t="str">
        <f t="shared" si="13"/>
        <v/>
      </c>
      <c r="F138" s="13" t="str">
        <f t="shared" si="13"/>
        <v/>
      </c>
      <c r="G138" s="13">
        <f t="shared" si="13"/>
        <v>825660.98560000001</v>
      </c>
      <c r="H138" s="13" t="str">
        <f t="shared" si="13"/>
        <v/>
      </c>
      <c r="I138" s="13" t="str">
        <f t="shared" si="13"/>
        <v/>
      </c>
    </row>
    <row r="139" spans="1:9" x14ac:dyDescent="0.25">
      <c r="A139" t="s">
        <v>421</v>
      </c>
      <c r="B139" s="13">
        <v>825660.98560000001</v>
      </c>
      <c r="C139" s="13" t="str">
        <f t="shared" si="13"/>
        <v/>
      </c>
      <c r="D139" s="13" t="str">
        <f t="shared" si="13"/>
        <v/>
      </c>
      <c r="E139" s="13" t="str">
        <f t="shared" si="13"/>
        <v/>
      </c>
      <c r="F139" s="13" t="str">
        <f t="shared" si="13"/>
        <v/>
      </c>
      <c r="G139" s="13" t="str">
        <f t="shared" si="13"/>
        <v/>
      </c>
      <c r="H139" s="13">
        <f t="shared" si="13"/>
        <v>825660.98560000001</v>
      </c>
      <c r="I139" s="13" t="str">
        <f t="shared" si="13"/>
        <v/>
      </c>
    </row>
    <row r="140" spans="1:9" x14ac:dyDescent="0.25">
      <c r="A140" t="s">
        <v>496</v>
      </c>
      <c r="B140" s="13">
        <v>825660.98560000001</v>
      </c>
      <c r="C140" s="13" t="str">
        <f t="shared" si="13"/>
        <v/>
      </c>
      <c r="D140" s="13" t="str">
        <f t="shared" si="13"/>
        <v/>
      </c>
      <c r="E140" s="13" t="str">
        <f t="shared" si="13"/>
        <v/>
      </c>
      <c r="F140" s="13" t="str">
        <f t="shared" si="13"/>
        <v/>
      </c>
      <c r="G140" s="13" t="str">
        <f t="shared" si="13"/>
        <v/>
      </c>
      <c r="H140" s="13" t="str">
        <f t="shared" si="13"/>
        <v/>
      </c>
      <c r="I140" s="13">
        <f t="shared" si="13"/>
        <v>825660.98560000001</v>
      </c>
    </row>
    <row r="141" spans="1:9" x14ac:dyDescent="0.25">
      <c r="A141" t="s">
        <v>496</v>
      </c>
      <c r="B141" s="13">
        <v>825660.98560000001</v>
      </c>
      <c r="C141" s="13" t="str">
        <f t="shared" si="13"/>
        <v/>
      </c>
      <c r="D141" s="13" t="str">
        <f t="shared" si="13"/>
        <v/>
      </c>
      <c r="E141" s="13" t="str">
        <f t="shared" si="13"/>
        <v/>
      </c>
      <c r="F141" s="13" t="str">
        <f t="shared" si="13"/>
        <v/>
      </c>
      <c r="G141" s="13" t="str">
        <f t="shared" si="13"/>
        <v/>
      </c>
      <c r="H141" s="13" t="str">
        <f t="shared" si="13"/>
        <v/>
      </c>
      <c r="I141" s="13">
        <f t="shared" si="13"/>
        <v>825660.98560000001</v>
      </c>
    </row>
    <row r="142" spans="1:9" x14ac:dyDescent="0.25">
      <c r="A142" t="s">
        <v>26</v>
      </c>
      <c r="B142" s="13">
        <v>872620.87199999997</v>
      </c>
      <c r="C142" s="13">
        <f t="shared" si="13"/>
        <v>872620.87199999997</v>
      </c>
      <c r="D142" s="13" t="str">
        <f t="shared" si="13"/>
        <v/>
      </c>
      <c r="E142" s="13" t="str">
        <f t="shared" si="13"/>
        <v/>
      </c>
      <c r="F142" s="13" t="str">
        <f t="shared" si="13"/>
        <v/>
      </c>
      <c r="G142" s="13" t="str">
        <f t="shared" si="13"/>
        <v/>
      </c>
      <c r="H142" s="13" t="str">
        <f t="shared" si="13"/>
        <v/>
      </c>
      <c r="I142" s="13" t="str">
        <f t="shared" si="13"/>
        <v/>
      </c>
    </row>
    <row r="143" spans="1:9" x14ac:dyDescent="0.25">
      <c r="A143" t="s">
        <v>357</v>
      </c>
      <c r="B143" s="13">
        <v>880000</v>
      </c>
      <c r="C143" s="13" t="str">
        <f t="shared" ref="C143:I152" si="14">IF($A143=C$2,$B143,"")</f>
        <v/>
      </c>
      <c r="D143" s="13" t="str">
        <f t="shared" si="14"/>
        <v/>
      </c>
      <c r="E143" s="13" t="str">
        <f t="shared" si="14"/>
        <v/>
      </c>
      <c r="F143" s="13" t="str">
        <f t="shared" si="14"/>
        <v/>
      </c>
      <c r="G143" s="13">
        <f t="shared" si="14"/>
        <v>880000</v>
      </c>
      <c r="H143" s="13" t="str">
        <f t="shared" si="14"/>
        <v/>
      </c>
      <c r="I143" s="13" t="str">
        <f t="shared" si="14"/>
        <v/>
      </c>
    </row>
    <row r="144" spans="1:9" x14ac:dyDescent="0.25">
      <c r="A144" t="s">
        <v>26</v>
      </c>
      <c r="B144" s="13">
        <v>901660.98560000001</v>
      </c>
      <c r="C144" s="13">
        <f t="shared" si="14"/>
        <v>901660.98560000001</v>
      </c>
      <c r="D144" s="13" t="str">
        <f t="shared" si="14"/>
        <v/>
      </c>
      <c r="E144" s="13" t="str">
        <f t="shared" si="14"/>
        <v/>
      </c>
      <c r="F144" s="13" t="str">
        <f t="shared" si="14"/>
        <v/>
      </c>
      <c r="G144" s="13" t="str">
        <f t="shared" si="14"/>
        <v/>
      </c>
      <c r="H144" s="13" t="str">
        <f t="shared" si="14"/>
        <v/>
      </c>
      <c r="I144" s="13" t="str">
        <f t="shared" si="14"/>
        <v/>
      </c>
    </row>
    <row r="145" spans="1:9" x14ac:dyDescent="0.25">
      <c r="A145" t="s">
        <v>26</v>
      </c>
      <c r="B145" s="13">
        <v>901660.98560000001</v>
      </c>
      <c r="C145" s="13">
        <f t="shared" si="14"/>
        <v>901660.98560000001</v>
      </c>
      <c r="D145" s="13" t="str">
        <f t="shared" si="14"/>
        <v/>
      </c>
      <c r="E145" s="13" t="str">
        <f t="shared" si="14"/>
        <v/>
      </c>
      <c r="F145" s="13" t="str">
        <f t="shared" si="14"/>
        <v/>
      </c>
      <c r="G145" s="13" t="str">
        <f t="shared" si="14"/>
        <v/>
      </c>
      <c r="H145" s="13" t="str">
        <f t="shared" si="14"/>
        <v/>
      </c>
      <c r="I145" s="13" t="str">
        <f t="shared" si="14"/>
        <v/>
      </c>
    </row>
    <row r="146" spans="1:9" x14ac:dyDescent="0.25">
      <c r="A146" t="s">
        <v>26</v>
      </c>
      <c r="B146" s="13">
        <v>901660.98560000001</v>
      </c>
      <c r="C146" s="13">
        <f t="shared" si="14"/>
        <v>901660.98560000001</v>
      </c>
      <c r="D146" s="13" t="str">
        <f t="shared" si="14"/>
        <v/>
      </c>
      <c r="E146" s="13" t="str">
        <f t="shared" si="14"/>
        <v/>
      </c>
      <c r="F146" s="13" t="str">
        <f t="shared" si="14"/>
        <v/>
      </c>
      <c r="G146" s="13" t="str">
        <f t="shared" si="14"/>
        <v/>
      </c>
      <c r="H146" s="13" t="str">
        <f t="shared" si="14"/>
        <v/>
      </c>
      <c r="I146" s="13" t="str">
        <f t="shared" si="14"/>
        <v/>
      </c>
    </row>
    <row r="147" spans="1:9" x14ac:dyDescent="0.25">
      <c r="A147" t="s">
        <v>177</v>
      </c>
      <c r="B147" s="13">
        <v>901660.98560000001</v>
      </c>
      <c r="C147" s="13" t="str">
        <f t="shared" si="14"/>
        <v/>
      </c>
      <c r="D147" s="13" t="str">
        <f t="shared" si="14"/>
        <v/>
      </c>
      <c r="E147" s="13">
        <f t="shared" si="14"/>
        <v>901660.98560000001</v>
      </c>
      <c r="F147" s="13" t="str">
        <f t="shared" si="14"/>
        <v/>
      </c>
      <c r="G147" s="13" t="str">
        <f t="shared" si="14"/>
        <v/>
      </c>
      <c r="H147" s="13" t="str">
        <f t="shared" si="14"/>
        <v/>
      </c>
      <c r="I147" s="13" t="str">
        <f t="shared" si="14"/>
        <v/>
      </c>
    </row>
    <row r="148" spans="1:9" x14ac:dyDescent="0.25">
      <c r="A148" t="s">
        <v>177</v>
      </c>
      <c r="B148" s="13">
        <v>901660.98560000001</v>
      </c>
      <c r="C148" s="13" t="str">
        <f t="shared" si="14"/>
        <v/>
      </c>
      <c r="D148" s="13" t="str">
        <f t="shared" si="14"/>
        <v/>
      </c>
      <c r="E148" s="13">
        <f t="shared" si="14"/>
        <v>901660.98560000001</v>
      </c>
      <c r="F148" s="13" t="str">
        <f t="shared" si="14"/>
        <v/>
      </c>
      <c r="G148" s="13" t="str">
        <f t="shared" si="14"/>
        <v/>
      </c>
      <c r="H148" s="13" t="str">
        <f t="shared" si="14"/>
        <v/>
      </c>
      <c r="I148" s="13" t="str">
        <f t="shared" si="14"/>
        <v/>
      </c>
    </row>
    <row r="149" spans="1:9" x14ac:dyDescent="0.25">
      <c r="A149" t="s">
        <v>177</v>
      </c>
      <c r="B149" s="13">
        <v>901660.98560000001</v>
      </c>
      <c r="C149" s="13" t="str">
        <f t="shared" si="14"/>
        <v/>
      </c>
      <c r="D149" s="13" t="str">
        <f t="shared" si="14"/>
        <v/>
      </c>
      <c r="E149" s="13">
        <f t="shared" si="14"/>
        <v>901660.98560000001</v>
      </c>
      <c r="F149" s="13" t="str">
        <f t="shared" si="14"/>
        <v/>
      </c>
      <c r="G149" s="13" t="str">
        <f t="shared" si="14"/>
        <v/>
      </c>
      <c r="H149" s="13" t="str">
        <f t="shared" si="14"/>
        <v/>
      </c>
      <c r="I149" s="13" t="str">
        <f t="shared" si="14"/>
        <v/>
      </c>
    </row>
    <row r="150" spans="1:9" x14ac:dyDescent="0.25">
      <c r="A150" t="s">
        <v>177</v>
      </c>
      <c r="B150" s="13">
        <v>901660.98560000001</v>
      </c>
      <c r="C150" s="13" t="str">
        <f t="shared" si="14"/>
        <v/>
      </c>
      <c r="D150" s="13" t="str">
        <f t="shared" si="14"/>
        <v/>
      </c>
      <c r="E150" s="13">
        <f t="shared" si="14"/>
        <v>901660.98560000001</v>
      </c>
      <c r="F150" s="13" t="str">
        <f t="shared" si="14"/>
        <v/>
      </c>
      <c r="G150" s="13" t="str">
        <f t="shared" si="14"/>
        <v/>
      </c>
      <c r="H150" s="13" t="str">
        <f t="shared" si="14"/>
        <v/>
      </c>
      <c r="I150" s="13" t="str">
        <f t="shared" si="14"/>
        <v/>
      </c>
    </row>
    <row r="151" spans="1:9" x14ac:dyDescent="0.25">
      <c r="A151" t="s">
        <v>177</v>
      </c>
      <c r="B151" s="13">
        <v>901660.98560000001</v>
      </c>
      <c r="C151" s="13" t="str">
        <f t="shared" si="14"/>
        <v/>
      </c>
      <c r="D151" s="13" t="str">
        <f t="shared" si="14"/>
        <v/>
      </c>
      <c r="E151" s="13">
        <f t="shared" si="14"/>
        <v>901660.98560000001</v>
      </c>
      <c r="F151" s="13" t="str">
        <f t="shared" si="14"/>
        <v/>
      </c>
      <c r="G151" s="13" t="str">
        <f t="shared" si="14"/>
        <v/>
      </c>
      <c r="H151" s="13" t="str">
        <f t="shared" si="14"/>
        <v/>
      </c>
      <c r="I151" s="13" t="str">
        <f t="shared" si="14"/>
        <v/>
      </c>
    </row>
    <row r="152" spans="1:9" x14ac:dyDescent="0.25">
      <c r="A152" t="s">
        <v>496</v>
      </c>
      <c r="B152" s="13">
        <v>901660.98560000001</v>
      </c>
      <c r="C152" s="13" t="str">
        <f t="shared" si="14"/>
        <v/>
      </c>
      <c r="D152" s="13" t="str">
        <f t="shared" si="14"/>
        <v/>
      </c>
      <c r="E152" s="13" t="str">
        <f t="shared" si="14"/>
        <v/>
      </c>
      <c r="F152" s="13" t="str">
        <f t="shared" si="14"/>
        <v/>
      </c>
      <c r="G152" s="13" t="str">
        <f t="shared" si="14"/>
        <v/>
      </c>
      <c r="H152" s="13" t="str">
        <f t="shared" si="14"/>
        <v/>
      </c>
      <c r="I152" s="13">
        <f t="shared" si="14"/>
        <v>901660.98560000001</v>
      </c>
    </row>
    <row r="153" spans="1:9" x14ac:dyDescent="0.25">
      <c r="A153" t="s">
        <v>496</v>
      </c>
      <c r="B153" s="13">
        <v>901660.98560000001</v>
      </c>
      <c r="C153" s="13" t="str">
        <f t="shared" ref="C153:I162" si="15">IF($A153=C$2,$B153,"")</f>
        <v/>
      </c>
      <c r="D153" s="13" t="str">
        <f t="shared" si="15"/>
        <v/>
      </c>
      <c r="E153" s="13" t="str">
        <f t="shared" si="15"/>
        <v/>
      </c>
      <c r="F153" s="13" t="str">
        <f t="shared" si="15"/>
        <v/>
      </c>
      <c r="G153" s="13" t="str">
        <f t="shared" si="15"/>
        <v/>
      </c>
      <c r="H153" s="13" t="str">
        <f t="shared" si="15"/>
        <v/>
      </c>
      <c r="I153" s="13">
        <f t="shared" si="15"/>
        <v>901660.98560000001</v>
      </c>
    </row>
    <row r="154" spans="1:9" x14ac:dyDescent="0.25">
      <c r="A154" t="s">
        <v>177</v>
      </c>
      <c r="B154" s="13">
        <v>905432.37560000003</v>
      </c>
      <c r="C154" s="13" t="str">
        <f t="shared" si="15"/>
        <v/>
      </c>
      <c r="D154" s="13" t="str">
        <f t="shared" si="15"/>
        <v/>
      </c>
      <c r="E154" s="13">
        <f t="shared" si="15"/>
        <v>905432.37560000003</v>
      </c>
      <c r="F154" s="13" t="str">
        <f t="shared" si="15"/>
        <v/>
      </c>
      <c r="G154" s="13" t="str">
        <f t="shared" si="15"/>
        <v/>
      </c>
      <c r="H154" s="13" t="str">
        <f t="shared" si="15"/>
        <v/>
      </c>
      <c r="I154" s="13" t="str">
        <f t="shared" si="15"/>
        <v/>
      </c>
    </row>
    <row r="155" spans="1:9" x14ac:dyDescent="0.25">
      <c r="A155" t="s">
        <v>357</v>
      </c>
      <c r="B155" s="13">
        <v>913567.80260000005</v>
      </c>
      <c r="C155" s="13" t="str">
        <f t="shared" si="15"/>
        <v/>
      </c>
      <c r="D155" s="13" t="str">
        <f t="shared" si="15"/>
        <v/>
      </c>
      <c r="E155" s="13" t="str">
        <f t="shared" si="15"/>
        <v/>
      </c>
      <c r="F155" s="13" t="str">
        <f t="shared" si="15"/>
        <v/>
      </c>
      <c r="G155" s="13">
        <f t="shared" si="15"/>
        <v>913567.80260000005</v>
      </c>
      <c r="H155" s="13" t="str">
        <f t="shared" si="15"/>
        <v/>
      </c>
      <c r="I155" s="13" t="str">
        <f t="shared" si="15"/>
        <v/>
      </c>
    </row>
    <row r="156" spans="1:9" x14ac:dyDescent="0.25">
      <c r="A156" t="s">
        <v>421</v>
      </c>
      <c r="B156" s="13">
        <v>945660.98560000001</v>
      </c>
      <c r="C156" s="13" t="str">
        <f t="shared" si="15"/>
        <v/>
      </c>
      <c r="D156" s="13" t="str">
        <f t="shared" si="15"/>
        <v/>
      </c>
      <c r="E156" s="13" t="str">
        <f t="shared" si="15"/>
        <v/>
      </c>
      <c r="F156" s="13" t="str">
        <f t="shared" si="15"/>
        <v/>
      </c>
      <c r="G156" s="13" t="str">
        <f t="shared" si="15"/>
        <v/>
      </c>
      <c r="H156" s="13">
        <f t="shared" si="15"/>
        <v>945660.98560000001</v>
      </c>
      <c r="I156" s="13" t="str">
        <f t="shared" si="15"/>
        <v/>
      </c>
    </row>
    <row r="157" spans="1:9" x14ac:dyDescent="0.25">
      <c r="A157" t="s">
        <v>496</v>
      </c>
      <c r="B157" s="13">
        <v>945660.98560000001</v>
      </c>
      <c r="C157" s="13" t="str">
        <f t="shared" si="15"/>
        <v/>
      </c>
      <c r="D157" s="13" t="str">
        <f t="shared" si="15"/>
        <v/>
      </c>
      <c r="E157" s="13" t="str">
        <f t="shared" si="15"/>
        <v/>
      </c>
      <c r="F157" s="13" t="str">
        <f t="shared" si="15"/>
        <v/>
      </c>
      <c r="G157" s="13" t="str">
        <f t="shared" si="15"/>
        <v/>
      </c>
      <c r="H157" s="13" t="str">
        <f t="shared" si="15"/>
        <v/>
      </c>
      <c r="I157" s="13">
        <f t="shared" si="15"/>
        <v>945660.98560000001</v>
      </c>
    </row>
    <row r="158" spans="1:9" x14ac:dyDescent="0.25">
      <c r="A158" t="s">
        <v>26</v>
      </c>
      <c r="B158" s="13">
        <v>950150.79200000002</v>
      </c>
      <c r="C158" s="13">
        <f t="shared" si="15"/>
        <v>950150.79200000002</v>
      </c>
      <c r="D158" s="13" t="str">
        <f t="shared" si="15"/>
        <v/>
      </c>
      <c r="E158" s="13" t="str">
        <f t="shared" si="15"/>
        <v/>
      </c>
      <c r="F158" s="13" t="str">
        <f t="shared" si="15"/>
        <v/>
      </c>
      <c r="G158" s="13" t="str">
        <f t="shared" si="15"/>
        <v/>
      </c>
      <c r="H158" s="13" t="str">
        <f t="shared" si="15"/>
        <v/>
      </c>
      <c r="I158" s="13" t="str">
        <f t="shared" si="15"/>
        <v/>
      </c>
    </row>
    <row r="159" spans="1:9" x14ac:dyDescent="0.25">
      <c r="A159" t="s">
        <v>177</v>
      </c>
      <c r="B159" s="13">
        <v>952267.56660000002</v>
      </c>
      <c r="C159" s="13" t="str">
        <f t="shared" si="15"/>
        <v/>
      </c>
      <c r="D159" s="13" t="str">
        <f t="shared" si="15"/>
        <v/>
      </c>
      <c r="E159" s="13">
        <f t="shared" si="15"/>
        <v>952267.56660000002</v>
      </c>
      <c r="F159" s="13" t="str">
        <f t="shared" si="15"/>
        <v/>
      </c>
      <c r="G159" s="13" t="str">
        <f t="shared" si="15"/>
        <v/>
      </c>
      <c r="H159" s="13" t="str">
        <f t="shared" si="15"/>
        <v/>
      </c>
      <c r="I159" s="13" t="str">
        <f t="shared" si="15"/>
        <v/>
      </c>
    </row>
    <row r="160" spans="1:9" x14ac:dyDescent="0.25">
      <c r="A160" t="s">
        <v>496</v>
      </c>
      <c r="B160" s="13">
        <v>967139.55599999998</v>
      </c>
      <c r="C160" s="13" t="str">
        <f t="shared" si="15"/>
        <v/>
      </c>
      <c r="D160" s="13" t="str">
        <f t="shared" si="15"/>
        <v/>
      </c>
      <c r="E160" s="13" t="str">
        <f t="shared" si="15"/>
        <v/>
      </c>
      <c r="F160" s="13" t="str">
        <f t="shared" si="15"/>
        <v/>
      </c>
      <c r="G160" s="13" t="str">
        <f t="shared" si="15"/>
        <v/>
      </c>
      <c r="H160" s="13" t="str">
        <f t="shared" si="15"/>
        <v/>
      </c>
      <c r="I160" s="13">
        <f t="shared" si="15"/>
        <v>967139.55599999998</v>
      </c>
    </row>
    <row r="161" spans="1:9" x14ac:dyDescent="0.25">
      <c r="A161" t="s">
        <v>26</v>
      </c>
      <c r="B161" s="13">
        <v>977660.98560000001</v>
      </c>
      <c r="C161" s="13">
        <f t="shared" si="15"/>
        <v>977660.98560000001</v>
      </c>
      <c r="D161" s="13" t="str">
        <f t="shared" si="15"/>
        <v/>
      </c>
      <c r="E161" s="13" t="str">
        <f t="shared" si="15"/>
        <v/>
      </c>
      <c r="F161" s="13" t="str">
        <f t="shared" si="15"/>
        <v/>
      </c>
      <c r="G161" s="13" t="str">
        <f t="shared" si="15"/>
        <v/>
      </c>
      <c r="H161" s="13" t="str">
        <f t="shared" si="15"/>
        <v/>
      </c>
      <c r="I161" s="13" t="str">
        <f t="shared" si="15"/>
        <v/>
      </c>
    </row>
    <row r="162" spans="1:9" x14ac:dyDescent="0.25">
      <c r="A162" t="s">
        <v>177</v>
      </c>
      <c r="B162" s="13">
        <v>977660.98560000001</v>
      </c>
      <c r="C162" s="13" t="str">
        <f t="shared" si="15"/>
        <v/>
      </c>
      <c r="D162" s="13" t="str">
        <f t="shared" si="15"/>
        <v/>
      </c>
      <c r="E162" s="13">
        <f t="shared" si="15"/>
        <v>977660.98560000001</v>
      </c>
      <c r="F162" s="13" t="str">
        <f t="shared" si="15"/>
        <v/>
      </c>
      <c r="G162" s="13" t="str">
        <f t="shared" si="15"/>
        <v/>
      </c>
      <c r="H162" s="13" t="str">
        <f t="shared" si="15"/>
        <v/>
      </c>
      <c r="I162" s="13" t="str">
        <f t="shared" si="15"/>
        <v/>
      </c>
    </row>
    <row r="163" spans="1:9" x14ac:dyDescent="0.25">
      <c r="A163" t="s">
        <v>177</v>
      </c>
      <c r="B163" s="13">
        <v>977660.98560000001</v>
      </c>
      <c r="C163" s="13" t="str">
        <f t="shared" ref="C163:I172" si="16">IF($A163=C$2,$B163,"")</f>
        <v/>
      </c>
      <c r="D163" s="13" t="str">
        <f t="shared" si="16"/>
        <v/>
      </c>
      <c r="E163" s="13">
        <f t="shared" si="16"/>
        <v>977660.98560000001</v>
      </c>
      <c r="F163" s="13" t="str">
        <f t="shared" si="16"/>
        <v/>
      </c>
      <c r="G163" s="13" t="str">
        <f t="shared" si="16"/>
        <v/>
      </c>
      <c r="H163" s="13" t="str">
        <f t="shared" si="16"/>
        <v/>
      </c>
      <c r="I163" s="13" t="str">
        <f t="shared" si="16"/>
        <v/>
      </c>
    </row>
    <row r="164" spans="1:9" x14ac:dyDescent="0.25">
      <c r="A164" t="s">
        <v>312</v>
      </c>
      <c r="B164" s="13">
        <v>977660.98560000001</v>
      </c>
      <c r="C164" s="13" t="str">
        <f t="shared" si="16"/>
        <v/>
      </c>
      <c r="D164" s="13" t="str">
        <f t="shared" si="16"/>
        <v/>
      </c>
      <c r="E164" s="13" t="str">
        <f t="shared" si="16"/>
        <v/>
      </c>
      <c r="F164" s="13">
        <f t="shared" si="16"/>
        <v>977660.98560000001</v>
      </c>
      <c r="G164" s="13" t="str">
        <f t="shared" si="16"/>
        <v/>
      </c>
      <c r="H164" s="13" t="str">
        <f t="shared" si="16"/>
        <v/>
      </c>
      <c r="I164" s="13" t="str">
        <f t="shared" si="16"/>
        <v/>
      </c>
    </row>
    <row r="165" spans="1:9" x14ac:dyDescent="0.25">
      <c r="A165" t="s">
        <v>312</v>
      </c>
      <c r="B165" s="13">
        <v>977660.98560000001</v>
      </c>
      <c r="C165" s="13" t="str">
        <f t="shared" si="16"/>
        <v/>
      </c>
      <c r="D165" s="13" t="str">
        <f t="shared" si="16"/>
        <v/>
      </c>
      <c r="E165" s="13" t="str">
        <f t="shared" si="16"/>
        <v/>
      </c>
      <c r="F165" s="13">
        <f t="shared" si="16"/>
        <v>977660.98560000001</v>
      </c>
      <c r="G165" s="13" t="str">
        <f t="shared" si="16"/>
        <v/>
      </c>
      <c r="H165" s="13" t="str">
        <f t="shared" si="16"/>
        <v/>
      </c>
      <c r="I165" s="13" t="str">
        <f t="shared" si="16"/>
        <v/>
      </c>
    </row>
    <row r="166" spans="1:9" x14ac:dyDescent="0.25">
      <c r="A166" t="s">
        <v>357</v>
      </c>
      <c r="B166" s="13">
        <v>977660.98560000001</v>
      </c>
      <c r="C166" s="13" t="str">
        <f t="shared" si="16"/>
        <v/>
      </c>
      <c r="D166" s="13" t="str">
        <f t="shared" si="16"/>
        <v/>
      </c>
      <c r="E166" s="13" t="str">
        <f t="shared" si="16"/>
        <v/>
      </c>
      <c r="F166" s="13" t="str">
        <f t="shared" si="16"/>
        <v/>
      </c>
      <c r="G166" s="13">
        <f t="shared" si="16"/>
        <v>977660.98560000001</v>
      </c>
      <c r="H166" s="13" t="str">
        <f t="shared" si="16"/>
        <v/>
      </c>
      <c r="I166" s="13" t="str">
        <f t="shared" si="16"/>
        <v/>
      </c>
    </row>
    <row r="167" spans="1:9" x14ac:dyDescent="0.25">
      <c r="A167" t="s">
        <v>496</v>
      </c>
      <c r="B167" s="13">
        <v>977660.98560000001</v>
      </c>
      <c r="C167" s="13" t="str">
        <f t="shared" si="16"/>
        <v/>
      </c>
      <c r="D167" s="13" t="str">
        <f t="shared" si="16"/>
        <v/>
      </c>
      <c r="E167" s="13" t="str">
        <f t="shared" si="16"/>
        <v/>
      </c>
      <c r="F167" s="13" t="str">
        <f t="shared" si="16"/>
        <v/>
      </c>
      <c r="G167" s="13" t="str">
        <f t="shared" si="16"/>
        <v/>
      </c>
      <c r="H167" s="13" t="str">
        <f t="shared" si="16"/>
        <v/>
      </c>
      <c r="I167" s="13">
        <f t="shared" si="16"/>
        <v>977660.98560000001</v>
      </c>
    </row>
    <row r="168" spans="1:9" x14ac:dyDescent="0.25">
      <c r="A168" t="s">
        <v>496</v>
      </c>
      <c r="B168" s="13">
        <v>977984.2476</v>
      </c>
      <c r="C168" s="13" t="str">
        <f t="shared" si="16"/>
        <v/>
      </c>
      <c r="D168" s="13" t="str">
        <f t="shared" si="16"/>
        <v/>
      </c>
      <c r="E168" s="13" t="str">
        <f t="shared" si="16"/>
        <v/>
      </c>
      <c r="F168" s="13" t="str">
        <f t="shared" si="16"/>
        <v/>
      </c>
      <c r="G168" s="13" t="str">
        <f t="shared" si="16"/>
        <v/>
      </c>
      <c r="H168" s="13" t="str">
        <f t="shared" si="16"/>
        <v/>
      </c>
      <c r="I168" s="13">
        <f t="shared" si="16"/>
        <v>977984.2476</v>
      </c>
    </row>
    <row r="169" spans="1:9" x14ac:dyDescent="0.25">
      <c r="A169" t="s">
        <v>26</v>
      </c>
      <c r="B169" s="13">
        <v>979762.18859999999</v>
      </c>
      <c r="C169" s="13">
        <f t="shared" si="16"/>
        <v>979762.18859999999</v>
      </c>
      <c r="D169" s="13" t="str">
        <f t="shared" si="16"/>
        <v/>
      </c>
      <c r="E169" s="13" t="str">
        <f t="shared" si="16"/>
        <v/>
      </c>
      <c r="F169" s="13" t="str">
        <f t="shared" si="16"/>
        <v/>
      </c>
      <c r="G169" s="13" t="str">
        <f t="shared" si="16"/>
        <v/>
      </c>
      <c r="H169" s="13" t="str">
        <f t="shared" si="16"/>
        <v/>
      </c>
      <c r="I169" s="13" t="str">
        <f t="shared" si="16"/>
        <v/>
      </c>
    </row>
    <row r="170" spans="1:9" x14ac:dyDescent="0.25">
      <c r="A170" t="s">
        <v>26</v>
      </c>
      <c r="B170" s="13">
        <v>980408.71259999997</v>
      </c>
      <c r="C170" s="13">
        <f t="shared" si="16"/>
        <v>980408.71259999997</v>
      </c>
      <c r="D170" s="13" t="str">
        <f t="shared" si="16"/>
        <v/>
      </c>
      <c r="E170" s="13" t="str">
        <f t="shared" si="16"/>
        <v/>
      </c>
      <c r="F170" s="13" t="str">
        <f t="shared" si="16"/>
        <v/>
      </c>
      <c r="G170" s="13" t="str">
        <f t="shared" si="16"/>
        <v/>
      </c>
      <c r="H170" s="13" t="str">
        <f t="shared" si="16"/>
        <v/>
      </c>
      <c r="I170" s="13" t="str">
        <f t="shared" si="16"/>
        <v/>
      </c>
    </row>
    <row r="171" spans="1:9" x14ac:dyDescent="0.25">
      <c r="A171" t="s">
        <v>26</v>
      </c>
      <c r="B171" s="13">
        <v>983695.20960000006</v>
      </c>
      <c r="C171" s="13">
        <f t="shared" si="16"/>
        <v>983695.20960000006</v>
      </c>
      <c r="D171" s="13" t="str">
        <f t="shared" si="16"/>
        <v/>
      </c>
      <c r="E171" s="13" t="str">
        <f t="shared" si="16"/>
        <v/>
      </c>
      <c r="F171" s="13" t="str">
        <f t="shared" si="16"/>
        <v/>
      </c>
      <c r="G171" s="13" t="str">
        <f t="shared" si="16"/>
        <v/>
      </c>
      <c r="H171" s="13" t="str">
        <f t="shared" si="16"/>
        <v/>
      </c>
      <c r="I171" s="13" t="str">
        <f t="shared" si="16"/>
        <v/>
      </c>
    </row>
    <row r="172" spans="1:9" x14ac:dyDescent="0.25">
      <c r="A172" t="s">
        <v>177</v>
      </c>
      <c r="B172" s="13">
        <v>985096.01159999997</v>
      </c>
      <c r="C172" s="13" t="str">
        <f t="shared" si="16"/>
        <v/>
      </c>
      <c r="D172" s="13" t="str">
        <f t="shared" si="16"/>
        <v/>
      </c>
      <c r="E172" s="13">
        <f t="shared" si="16"/>
        <v>985096.01159999997</v>
      </c>
      <c r="F172" s="13" t="str">
        <f t="shared" si="16"/>
        <v/>
      </c>
      <c r="G172" s="13" t="str">
        <f t="shared" si="16"/>
        <v/>
      </c>
      <c r="H172" s="13" t="str">
        <f t="shared" si="16"/>
        <v/>
      </c>
      <c r="I172" s="13" t="str">
        <f t="shared" si="16"/>
        <v/>
      </c>
    </row>
    <row r="173" spans="1:9" x14ac:dyDescent="0.25">
      <c r="A173" t="s">
        <v>357</v>
      </c>
      <c r="B173" s="13">
        <v>988598.01659999997</v>
      </c>
      <c r="C173" s="13" t="str">
        <f t="shared" ref="C173:I182" si="17">IF($A173=C$2,$B173,"")</f>
        <v/>
      </c>
      <c r="D173" s="13" t="str">
        <f t="shared" si="17"/>
        <v/>
      </c>
      <c r="E173" s="13" t="str">
        <f t="shared" si="17"/>
        <v/>
      </c>
      <c r="F173" s="13" t="str">
        <f t="shared" si="17"/>
        <v/>
      </c>
      <c r="G173" s="13">
        <f t="shared" si="17"/>
        <v>988598.01659999997</v>
      </c>
      <c r="H173" s="13" t="str">
        <f t="shared" si="17"/>
        <v/>
      </c>
      <c r="I173" s="13" t="str">
        <f t="shared" si="17"/>
        <v/>
      </c>
    </row>
    <row r="174" spans="1:9" x14ac:dyDescent="0.25">
      <c r="A174" t="s">
        <v>312</v>
      </c>
      <c r="B174" s="13">
        <v>995239.37278181815</v>
      </c>
      <c r="C174" s="13" t="str">
        <f t="shared" si="17"/>
        <v/>
      </c>
      <c r="D174" s="13" t="str">
        <f t="shared" si="17"/>
        <v/>
      </c>
      <c r="E174" s="13" t="str">
        <f t="shared" si="17"/>
        <v/>
      </c>
      <c r="F174" s="13">
        <f t="shared" si="17"/>
        <v>995239.37278181815</v>
      </c>
      <c r="G174" s="13" t="str">
        <f t="shared" si="17"/>
        <v/>
      </c>
      <c r="H174" s="13" t="str">
        <f t="shared" si="17"/>
        <v/>
      </c>
      <c r="I174" s="13" t="str">
        <f t="shared" si="17"/>
        <v/>
      </c>
    </row>
    <row r="175" spans="1:9" x14ac:dyDescent="0.25">
      <c r="A175" t="s">
        <v>177</v>
      </c>
      <c r="B175" s="13">
        <v>1008909.6456</v>
      </c>
      <c r="C175" s="13" t="str">
        <f t="shared" si="17"/>
        <v/>
      </c>
      <c r="D175" s="13" t="str">
        <f t="shared" si="17"/>
        <v/>
      </c>
      <c r="E175" s="13">
        <f t="shared" si="17"/>
        <v>1008909.6456</v>
      </c>
      <c r="F175" s="13" t="str">
        <f t="shared" si="17"/>
        <v/>
      </c>
      <c r="G175" s="13" t="str">
        <f t="shared" si="17"/>
        <v/>
      </c>
      <c r="H175" s="13" t="str">
        <f t="shared" si="17"/>
        <v/>
      </c>
      <c r="I175" s="13" t="str">
        <f t="shared" si="17"/>
        <v/>
      </c>
    </row>
    <row r="176" spans="1:9" x14ac:dyDescent="0.25">
      <c r="A176" t="s">
        <v>177</v>
      </c>
      <c r="B176" s="13">
        <v>1013972.5539636364</v>
      </c>
      <c r="C176" s="13" t="str">
        <f t="shared" si="17"/>
        <v/>
      </c>
      <c r="D176" s="13" t="str">
        <f t="shared" si="17"/>
        <v/>
      </c>
      <c r="E176" s="13">
        <f t="shared" si="17"/>
        <v>1013972.5539636364</v>
      </c>
      <c r="F176" s="13" t="str">
        <f t="shared" si="17"/>
        <v/>
      </c>
      <c r="G176" s="13" t="str">
        <f t="shared" si="17"/>
        <v/>
      </c>
      <c r="H176" s="13" t="str">
        <f t="shared" si="17"/>
        <v/>
      </c>
      <c r="I176" s="13" t="str">
        <f t="shared" si="17"/>
        <v/>
      </c>
    </row>
    <row r="177" spans="1:9" x14ac:dyDescent="0.25">
      <c r="A177" t="s">
        <v>26</v>
      </c>
      <c r="B177" s="13">
        <v>1017807.1219636364</v>
      </c>
      <c r="C177" s="13">
        <f t="shared" si="17"/>
        <v>1017807.1219636364</v>
      </c>
      <c r="D177" s="13" t="str">
        <f t="shared" si="17"/>
        <v/>
      </c>
      <c r="E177" s="13" t="str">
        <f t="shared" si="17"/>
        <v/>
      </c>
      <c r="F177" s="13" t="str">
        <f t="shared" si="17"/>
        <v/>
      </c>
      <c r="G177" s="13" t="str">
        <f t="shared" si="17"/>
        <v/>
      </c>
      <c r="H177" s="13" t="str">
        <f t="shared" si="17"/>
        <v/>
      </c>
      <c r="I177" s="13" t="str">
        <f t="shared" si="17"/>
        <v/>
      </c>
    </row>
    <row r="178" spans="1:9" x14ac:dyDescent="0.25">
      <c r="A178" t="s">
        <v>177</v>
      </c>
      <c r="B178" s="13">
        <v>1021660.9856</v>
      </c>
      <c r="C178" s="13" t="str">
        <f t="shared" si="17"/>
        <v/>
      </c>
      <c r="D178" s="13" t="str">
        <f t="shared" si="17"/>
        <v/>
      </c>
      <c r="E178" s="13">
        <f t="shared" si="17"/>
        <v>1021660.9856</v>
      </c>
      <c r="F178" s="13" t="str">
        <f t="shared" si="17"/>
        <v/>
      </c>
      <c r="G178" s="13" t="str">
        <f t="shared" si="17"/>
        <v/>
      </c>
      <c r="H178" s="13" t="str">
        <f t="shared" si="17"/>
        <v/>
      </c>
      <c r="I178" s="13" t="str">
        <f t="shared" si="17"/>
        <v/>
      </c>
    </row>
    <row r="179" spans="1:9" x14ac:dyDescent="0.25">
      <c r="A179" t="s">
        <v>312</v>
      </c>
      <c r="B179" s="13">
        <v>1021660.9856</v>
      </c>
      <c r="C179" s="13" t="str">
        <f t="shared" si="17"/>
        <v/>
      </c>
      <c r="D179" s="13" t="str">
        <f t="shared" si="17"/>
        <v/>
      </c>
      <c r="E179" s="13" t="str">
        <f t="shared" si="17"/>
        <v/>
      </c>
      <c r="F179" s="13">
        <f t="shared" si="17"/>
        <v>1021660.9856</v>
      </c>
      <c r="G179" s="13" t="str">
        <f t="shared" si="17"/>
        <v/>
      </c>
      <c r="H179" s="13" t="str">
        <f t="shared" si="17"/>
        <v/>
      </c>
      <c r="I179" s="13" t="str">
        <f t="shared" si="17"/>
        <v/>
      </c>
    </row>
    <row r="180" spans="1:9" x14ac:dyDescent="0.25">
      <c r="A180" t="s">
        <v>496</v>
      </c>
      <c r="B180" s="13">
        <v>1021660.9856</v>
      </c>
      <c r="C180" s="13" t="str">
        <f t="shared" si="17"/>
        <v/>
      </c>
      <c r="D180" s="13" t="str">
        <f t="shared" si="17"/>
        <v/>
      </c>
      <c r="E180" s="13" t="str">
        <f t="shared" si="17"/>
        <v/>
      </c>
      <c r="F180" s="13" t="str">
        <f t="shared" si="17"/>
        <v/>
      </c>
      <c r="G180" s="13" t="str">
        <f t="shared" si="17"/>
        <v/>
      </c>
      <c r="H180" s="13" t="str">
        <f t="shared" si="17"/>
        <v/>
      </c>
      <c r="I180" s="13">
        <f t="shared" si="17"/>
        <v>1021660.9856</v>
      </c>
    </row>
    <row r="181" spans="1:9" x14ac:dyDescent="0.25">
      <c r="A181" t="s">
        <v>496</v>
      </c>
      <c r="B181" s="13">
        <v>1021660.9856</v>
      </c>
      <c r="C181" s="13" t="str">
        <f t="shared" si="17"/>
        <v/>
      </c>
      <c r="D181" s="13" t="str">
        <f t="shared" si="17"/>
        <v/>
      </c>
      <c r="E181" s="13" t="str">
        <f t="shared" si="17"/>
        <v/>
      </c>
      <c r="F181" s="13" t="str">
        <f t="shared" si="17"/>
        <v/>
      </c>
      <c r="G181" s="13" t="str">
        <f t="shared" si="17"/>
        <v/>
      </c>
      <c r="H181" s="13" t="str">
        <f t="shared" si="17"/>
        <v/>
      </c>
      <c r="I181" s="13">
        <f t="shared" si="17"/>
        <v>1021660.9856</v>
      </c>
    </row>
    <row r="182" spans="1:9" x14ac:dyDescent="0.25">
      <c r="A182" t="s">
        <v>496</v>
      </c>
      <c r="B182" s="13">
        <v>1021660.9856</v>
      </c>
      <c r="C182" s="13" t="str">
        <f t="shared" si="17"/>
        <v/>
      </c>
      <c r="D182" s="13" t="str">
        <f t="shared" si="17"/>
        <v/>
      </c>
      <c r="E182" s="13" t="str">
        <f t="shared" si="17"/>
        <v/>
      </c>
      <c r="F182" s="13" t="str">
        <f t="shared" si="17"/>
        <v/>
      </c>
      <c r="G182" s="13" t="str">
        <f t="shared" si="17"/>
        <v/>
      </c>
      <c r="H182" s="13" t="str">
        <f t="shared" si="17"/>
        <v/>
      </c>
      <c r="I182" s="13">
        <f t="shared" si="17"/>
        <v>1021660.9856</v>
      </c>
    </row>
    <row r="183" spans="1:9" x14ac:dyDescent="0.25">
      <c r="A183" t="s">
        <v>421</v>
      </c>
      <c r="B183" s="13">
        <v>1032544.1396</v>
      </c>
      <c r="C183" s="13" t="str">
        <f t="shared" ref="C183:I192" si="18">IF($A183=C$2,$B183,"")</f>
        <v/>
      </c>
      <c r="D183" s="13" t="str">
        <f t="shared" si="18"/>
        <v/>
      </c>
      <c r="E183" s="13" t="str">
        <f t="shared" si="18"/>
        <v/>
      </c>
      <c r="F183" s="13" t="str">
        <f t="shared" si="18"/>
        <v/>
      </c>
      <c r="G183" s="13" t="str">
        <f t="shared" si="18"/>
        <v/>
      </c>
      <c r="H183" s="13">
        <f t="shared" si="18"/>
        <v>1032544.1396</v>
      </c>
      <c r="I183" s="13" t="str">
        <f t="shared" si="18"/>
        <v/>
      </c>
    </row>
    <row r="184" spans="1:9" x14ac:dyDescent="0.25">
      <c r="A184" t="s">
        <v>496</v>
      </c>
      <c r="B184" s="13">
        <v>1040661.6499999999</v>
      </c>
      <c r="C184" s="13" t="str">
        <f t="shared" si="18"/>
        <v/>
      </c>
      <c r="D184" s="13" t="str">
        <f t="shared" si="18"/>
        <v/>
      </c>
      <c r="E184" s="13" t="str">
        <f t="shared" si="18"/>
        <v/>
      </c>
      <c r="F184" s="13" t="str">
        <f t="shared" si="18"/>
        <v/>
      </c>
      <c r="G184" s="13" t="str">
        <f t="shared" si="18"/>
        <v/>
      </c>
      <c r="H184" s="13" t="str">
        <f t="shared" si="18"/>
        <v/>
      </c>
      <c r="I184" s="13">
        <f t="shared" si="18"/>
        <v>1040661.6499999999</v>
      </c>
    </row>
    <row r="185" spans="1:9" x14ac:dyDescent="0.25">
      <c r="A185" t="s">
        <v>177</v>
      </c>
      <c r="B185" s="13">
        <v>1044108.8015090909</v>
      </c>
      <c r="C185" s="13" t="str">
        <f t="shared" si="18"/>
        <v/>
      </c>
      <c r="D185" s="13" t="str">
        <f t="shared" si="18"/>
        <v/>
      </c>
      <c r="E185" s="13">
        <f t="shared" si="18"/>
        <v>1044108.8015090909</v>
      </c>
      <c r="F185" s="13" t="str">
        <f t="shared" si="18"/>
        <v/>
      </c>
      <c r="G185" s="13" t="str">
        <f t="shared" si="18"/>
        <v/>
      </c>
      <c r="H185" s="13" t="str">
        <f t="shared" si="18"/>
        <v/>
      </c>
      <c r="I185" s="13" t="str">
        <f t="shared" si="18"/>
        <v/>
      </c>
    </row>
    <row r="186" spans="1:9" x14ac:dyDescent="0.25">
      <c r="A186" t="s">
        <v>26</v>
      </c>
      <c r="B186" s="13">
        <v>1053660.9856</v>
      </c>
      <c r="C186" s="13">
        <f t="shared" si="18"/>
        <v>1053660.9856</v>
      </c>
      <c r="D186" s="13" t="str">
        <f t="shared" si="18"/>
        <v/>
      </c>
      <c r="E186" s="13" t="str">
        <f t="shared" si="18"/>
        <v/>
      </c>
      <c r="F186" s="13" t="str">
        <f t="shared" si="18"/>
        <v/>
      </c>
      <c r="G186" s="13" t="str">
        <f t="shared" si="18"/>
        <v/>
      </c>
      <c r="H186" s="13" t="str">
        <f t="shared" si="18"/>
        <v/>
      </c>
      <c r="I186" s="13" t="str">
        <f t="shared" si="18"/>
        <v/>
      </c>
    </row>
    <row r="187" spans="1:9" x14ac:dyDescent="0.25">
      <c r="A187" t="s">
        <v>26</v>
      </c>
      <c r="B187" s="13">
        <v>1053660.9856</v>
      </c>
      <c r="C187" s="13">
        <f t="shared" si="18"/>
        <v>1053660.9856</v>
      </c>
      <c r="D187" s="13" t="str">
        <f t="shared" si="18"/>
        <v/>
      </c>
      <c r="E187" s="13" t="str">
        <f t="shared" si="18"/>
        <v/>
      </c>
      <c r="F187" s="13" t="str">
        <f t="shared" si="18"/>
        <v/>
      </c>
      <c r="G187" s="13" t="str">
        <f t="shared" si="18"/>
        <v/>
      </c>
      <c r="H187" s="13" t="str">
        <f t="shared" si="18"/>
        <v/>
      </c>
      <c r="I187" s="13" t="str">
        <f t="shared" si="18"/>
        <v/>
      </c>
    </row>
    <row r="188" spans="1:9" x14ac:dyDescent="0.25">
      <c r="A188" t="s">
        <v>26</v>
      </c>
      <c r="B188" s="13">
        <v>1053660.9856</v>
      </c>
      <c r="C188" s="13">
        <f t="shared" si="18"/>
        <v>1053660.9856</v>
      </c>
      <c r="D188" s="13" t="str">
        <f t="shared" si="18"/>
        <v/>
      </c>
      <c r="E188" s="13" t="str">
        <f t="shared" si="18"/>
        <v/>
      </c>
      <c r="F188" s="13" t="str">
        <f t="shared" si="18"/>
        <v/>
      </c>
      <c r="G188" s="13" t="str">
        <f t="shared" si="18"/>
        <v/>
      </c>
      <c r="H188" s="13" t="str">
        <f t="shared" si="18"/>
        <v/>
      </c>
      <c r="I188" s="13" t="str">
        <f t="shared" si="18"/>
        <v/>
      </c>
    </row>
    <row r="189" spans="1:9" x14ac:dyDescent="0.25">
      <c r="A189" t="s">
        <v>26</v>
      </c>
      <c r="B189" s="13">
        <v>1053660.9856</v>
      </c>
      <c r="C189" s="13">
        <f t="shared" si="18"/>
        <v>1053660.9856</v>
      </c>
      <c r="D189" s="13" t="str">
        <f t="shared" si="18"/>
        <v/>
      </c>
      <c r="E189" s="13" t="str">
        <f t="shared" si="18"/>
        <v/>
      </c>
      <c r="F189" s="13" t="str">
        <f t="shared" si="18"/>
        <v/>
      </c>
      <c r="G189" s="13" t="str">
        <f t="shared" si="18"/>
        <v/>
      </c>
      <c r="H189" s="13" t="str">
        <f t="shared" si="18"/>
        <v/>
      </c>
      <c r="I189" s="13" t="str">
        <f t="shared" si="18"/>
        <v/>
      </c>
    </row>
    <row r="190" spans="1:9" x14ac:dyDescent="0.25">
      <c r="A190" t="s">
        <v>177</v>
      </c>
      <c r="B190" s="13">
        <v>1053660.9856</v>
      </c>
      <c r="C190" s="13" t="str">
        <f t="shared" si="18"/>
        <v/>
      </c>
      <c r="D190" s="13" t="str">
        <f t="shared" si="18"/>
        <v/>
      </c>
      <c r="E190" s="13">
        <f t="shared" si="18"/>
        <v>1053660.9856</v>
      </c>
      <c r="F190" s="13" t="str">
        <f t="shared" si="18"/>
        <v/>
      </c>
      <c r="G190" s="13" t="str">
        <f t="shared" si="18"/>
        <v/>
      </c>
      <c r="H190" s="13" t="str">
        <f t="shared" si="18"/>
        <v/>
      </c>
      <c r="I190" s="13" t="str">
        <f t="shared" si="18"/>
        <v/>
      </c>
    </row>
    <row r="191" spans="1:9" x14ac:dyDescent="0.25">
      <c r="A191" t="s">
        <v>312</v>
      </c>
      <c r="B191" s="13">
        <v>1053660.9856</v>
      </c>
      <c r="C191" s="13" t="str">
        <f t="shared" si="18"/>
        <v/>
      </c>
      <c r="D191" s="13" t="str">
        <f t="shared" si="18"/>
        <v/>
      </c>
      <c r="E191" s="13" t="str">
        <f t="shared" si="18"/>
        <v/>
      </c>
      <c r="F191" s="13">
        <f t="shared" si="18"/>
        <v>1053660.9856</v>
      </c>
      <c r="G191" s="13" t="str">
        <f t="shared" si="18"/>
        <v/>
      </c>
      <c r="H191" s="13" t="str">
        <f t="shared" si="18"/>
        <v/>
      </c>
      <c r="I191" s="13" t="str">
        <f t="shared" si="18"/>
        <v/>
      </c>
    </row>
    <row r="192" spans="1:9" x14ac:dyDescent="0.25">
      <c r="A192" t="s">
        <v>357</v>
      </c>
      <c r="B192" s="13">
        <v>1053660.9856</v>
      </c>
      <c r="C192" s="13" t="str">
        <f t="shared" si="18"/>
        <v/>
      </c>
      <c r="D192" s="13" t="str">
        <f t="shared" si="18"/>
        <v/>
      </c>
      <c r="E192" s="13" t="str">
        <f t="shared" si="18"/>
        <v/>
      </c>
      <c r="F192" s="13" t="str">
        <f t="shared" si="18"/>
        <v/>
      </c>
      <c r="G192" s="13">
        <f t="shared" si="18"/>
        <v>1053660.9856</v>
      </c>
      <c r="H192" s="13" t="str">
        <f t="shared" si="18"/>
        <v/>
      </c>
      <c r="I192" s="13" t="str">
        <f t="shared" si="18"/>
        <v/>
      </c>
    </row>
    <row r="193" spans="1:9" x14ac:dyDescent="0.25">
      <c r="A193" t="s">
        <v>357</v>
      </c>
      <c r="B193" s="13">
        <v>1053660.9856</v>
      </c>
      <c r="C193" s="13" t="str">
        <f t="shared" ref="C193:I202" si="19">IF($A193=C$2,$B193,"")</f>
        <v/>
      </c>
      <c r="D193" s="13" t="str">
        <f t="shared" si="19"/>
        <v/>
      </c>
      <c r="E193" s="13" t="str">
        <f t="shared" si="19"/>
        <v/>
      </c>
      <c r="F193" s="13" t="str">
        <f t="shared" si="19"/>
        <v/>
      </c>
      <c r="G193" s="13">
        <f t="shared" si="19"/>
        <v>1053660.9856</v>
      </c>
      <c r="H193" s="13" t="str">
        <f t="shared" si="19"/>
        <v/>
      </c>
      <c r="I193" s="13" t="str">
        <f t="shared" si="19"/>
        <v/>
      </c>
    </row>
    <row r="194" spans="1:9" x14ac:dyDescent="0.25">
      <c r="A194" t="s">
        <v>496</v>
      </c>
      <c r="B194" s="13">
        <v>1053660.9856</v>
      </c>
      <c r="C194" s="13" t="str">
        <f t="shared" si="19"/>
        <v/>
      </c>
      <c r="D194" s="13" t="str">
        <f t="shared" si="19"/>
        <v/>
      </c>
      <c r="E194" s="13" t="str">
        <f t="shared" si="19"/>
        <v/>
      </c>
      <c r="F194" s="13" t="str">
        <f t="shared" si="19"/>
        <v/>
      </c>
      <c r="G194" s="13" t="str">
        <f t="shared" si="19"/>
        <v/>
      </c>
      <c r="H194" s="13" t="str">
        <f t="shared" si="19"/>
        <v/>
      </c>
      <c r="I194" s="13">
        <f t="shared" si="19"/>
        <v>1053660.9856</v>
      </c>
    </row>
    <row r="195" spans="1:9" x14ac:dyDescent="0.25">
      <c r="A195" t="s">
        <v>312</v>
      </c>
      <c r="B195" s="13">
        <v>1053714.8626000001</v>
      </c>
      <c r="C195" s="13" t="str">
        <f t="shared" si="19"/>
        <v/>
      </c>
      <c r="D195" s="13" t="str">
        <f t="shared" si="19"/>
        <v/>
      </c>
      <c r="E195" s="13" t="str">
        <f t="shared" si="19"/>
        <v/>
      </c>
      <c r="F195" s="13">
        <f t="shared" si="19"/>
        <v>1053714.8626000001</v>
      </c>
      <c r="G195" s="13" t="str">
        <f t="shared" si="19"/>
        <v/>
      </c>
      <c r="H195" s="13" t="str">
        <f t="shared" si="19"/>
        <v/>
      </c>
      <c r="I195" s="13" t="str">
        <f t="shared" si="19"/>
        <v/>
      </c>
    </row>
    <row r="196" spans="1:9" x14ac:dyDescent="0.25">
      <c r="A196" t="s">
        <v>26</v>
      </c>
      <c r="B196" s="13">
        <v>1056853.0150545454</v>
      </c>
      <c r="C196" s="13">
        <f t="shared" si="19"/>
        <v>1056853.0150545454</v>
      </c>
      <c r="D196" s="13" t="str">
        <f t="shared" si="19"/>
        <v/>
      </c>
      <c r="E196" s="13" t="str">
        <f t="shared" si="19"/>
        <v/>
      </c>
      <c r="F196" s="13" t="str">
        <f t="shared" si="19"/>
        <v/>
      </c>
      <c r="G196" s="13" t="str">
        <f t="shared" si="19"/>
        <v/>
      </c>
      <c r="H196" s="13" t="str">
        <f t="shared" si="19"/>
        <v/>
      </c>
      <c r="I196" s="13" t="str">
        <f t="shared" si="19"/>
        <v/>
      </c>
    </row>
    <row r="197" spans="1:9" x14ac:dyDescent="0.25">
      <c r="A197" t="s">
        <v>26</v>
      </c>
      <c r="B197" s="13">
        <v>1058402.1616</v>
      </c>
      <c r="C197" s="13">
        <f t="shared" si="19"/>
        <v>1058402.1616</v>
      </c>
      <c r="D197" s="13" t="str">
        <f t="shared" si="19"/>
        <v/>
      </c>
      <c r="E197" s="13" t="str">
        <f t="shared" si="19"/>
        <v/>
      </c>
      <c r="F197" s="13" t="str">
        <f t="shared" si="19"/>
        <v/>
      </c>
      <c r="G197" s="13" t="str">
        <f t="shared" si="19"/>
        <v/>
      </c>
      <c r="H197" s="13" t="str">
        <f t="shared" si="19"/>
        <v/>
      </c>
      <c r="I197" s="13" t="str">
        <f t="shared" si="19"/>
        <v/>
      </c>
    </row>
    <row r="198" spans="1:9" x14ac:dyDescent="0.25">
      <c r="A198" t="s">
        <v>26</v>
      </c>
      <c r="B198" s="13">
        <v>1063143.3376</v>
      </c>
      <c r="C198" s="13">
        <f t="shared" si="19"/>
        <v>1063143.3376</v>
      </c>
      <c r="D198" s="13" t="str">
        <f t="shared" si="19"/>
        <v/>
      </c>
      <c r="E198" s="13" t="str">
        <f t="shared" si="19"/>
        <v/>
      </c>
      <c r="F198" s="13" t="str">
        <f t="shared" si="19"/>
        <v/>
      </c>
      <c r="G198" s="13" t="str">
        <f t="shared" si="19"/>
        <v/>
      </c>
      <c r="H198" s="13" t="str">
        <f t="shared" si="19"/>
        <v/>
      </c>
      <c r="I198" s="13" t="str">
        <f t="shared" si="19"/>
        <v/>
      </c>
    </row>
    <row r="199" spans="1:9" x14ac:dyDescent="0.25">
      <c r="A199" t="s">
        <v>496</v>
      </c>
      <c r="B199" s="13">
        <v>1064512.7969636363</v>
      </c>
      <c r="C199" s="13" t="str">
        <f t="shared" si="19"/>
        <v/>
      </c>
      <c r="D199" s="13" t="str">
        <f t="shared" si="19"/>
        <v/>
      </c>
      <c r="E199" s="13" t="str">
        <f t="shared" si="19"/>
        <v/>
      </c>
      <c r="F199" s="13" t="str">
        <f t="shared" si="19"/>
        <v/>
      </c>
      <c r="G199" s="13" t="str">
        <f t="shared" si="19"/>
        <v/>
      </c>
      <c r="H199" s="13" t="str">
        <f t="shared" si="19"/>
        <v/>
      </c>
      <c r="I199" s="13">
        <f t="shared" si="19"/>
        <v>1064512.7969636363</v>
      </c>
    </row>
    <row r="200" spans="1:9" x14ac:dyDescent="0.25">
      <c r="A200" t="s">
        <v>312</v>
      </c>
      <c r="B200" s="13">
        <v>1065660.9856</v>
      </c>
      <c r="C200" s="13" t="str">
        <f t="shared" si="19"/>
        <v/>
      </c>
      <c r="D200" s="13" t="str">
        <f t="shared" si="19"/>
        <v/>
      </c>
      <c r="E200" s="13" t="str">
        <f t="shared" si="19"/>
        <v/>
      </c>
      <c r="F200" s="13">
        <f t="shared" si="19"/>
        <v>1065660.9856</v>
      </c>
      <c r="G200" s="13" t="str">
        <f t="shared" si="19"/>
        <v/>
      </c>
      <c r="H200" s="13" t="str">
        <f t="shared" si="19"/>
        <v/>
      </c>
      <c r="I200" s="13" t="str">
        <f t="shared" si="19"/>
        <v/>
      </c>
    </row>
    <row r="201" spans="1:9" x14ac:dyDescent="0.25">
      <c r="A201" t="s">
        <v>421</v>
      </c>
      <c r="B201" s="13">
        <v>1065660.9856</v>
      </c>
      <c r="C201" s="13" t="str">
        <f t="shared" si="19"/>
        <v/>
      </c>
      <c r="D201" s="13" t="str">
        <f t="shared" si="19"/>
        <v/>
      </c>
      <c r="E201" s="13" t="str">
        <f t="shared" si="19"/>
        <v/>
      </c>
      <c r="F201" s="13" t="str">
        <f t="shared" si="19"/>
        <v/>
      </c>
      <c r="G201" s="13" t="str">
        <f t="shared" si="19"/>
        <v/>
      </c>
      <c r="H201" s="13">
        <f t="shared" si="19"/>
        <v>1065660.9856</v>
      </c>
      <c r="I201" s="13" t="str">
        <f t="shared" si="19"/>
        <v/>
      </c>
    </row>
    <row r="202" spans="1:9" x14ac:dyDescent="0.25">
      <c r="A202" t="s">
        <v>421</v>
      </c>
      <c r="B202" s="13">
        <v>1065660.9856</v>
      </c>
      <c r="C202" s="13" t="str">
        <f t="shared" si="19"/>
        <v/>
      </c>
      <c r="D202" s="13" t="str">
        <f t="shared" si="19"/>
        <v/>
      </c>
      <c r="E202" s="13" t="str">
        <f t="shared" si="19"/>
        <v/>
      </c>
      <c r="F202" s="13" t="str">
        <f t="shared" si="19"/>
        <v/>
      </c>
      <c r="G202" s="13" t="str">
        <f t="shared" si="19"/>
        <v/>
      </c>
      <c r="H202" s="13">
        <f t="shared" si="19"/>
        <v>1065660.9856</v>
      </c>
      <c r="I202" s="13" t="str">
        <f t="shared" si="19"/>
        <v/>
      </c>
    </row>
    <row r="203" spans="1:9" x14ac:dyDescent="0.25">
      <c r="A203" t="s">
        <v>496</v>
      </c>
      <c r="B203" s="13">
        <v>1069015.9306000001</v>
      </c>
      <c r="C203" s="13" t="str">
        <f t="shared" ref="C203:I212" si="20">IF($A203=C$2,$B203,"")</f>
        <v/>
      </c>
      <c r="D203" s="13" t="str">
        <f t="shared" si="20"/>
        <v/>
      </c>
      <c r="E203" s="13" t="str">
        <f t="shared" si="20"/>
        <v/>
      </c>
      <c r="F203" s="13" t="str">
        <f t="shared" si="20"/>
        <v/>
      </c>
      <c r="G203" s="13" t="str">
        <f t="shared" si="20"/>
        <v/>
      </c>
      <c r="H203" s="13" t="str">
        <f t="shared" si="20"/>
        <v/>
      </c>
      <c r="I203" s="13">
        <f t="shared" si="20"/>
        <v>1069015.9306000001</v>
      </c>
    </row>
    <row r="204" spans="1:9" x14ac:dyDescent="0.25">
      <c r="A204" t="s">
        <v>496</v>
      </c>
      <c r="B204" s="13">
        <v>1073473.1506000001</v>
      </c>
      <c r="C204" s="13" t="str">
        <f t="shared" si="20"/>
        <v/>
      </c>
      <c r="D204" s="13" t="str">
        <f t="shared" si="20"/>
        <v/>
      </c>
      <c r="E204" s="13" t="str">
        <f t="shared" si="20"/>
        <v/>
      </c>
      <c r="F204" s="13" t="str">
        <f t="shared" si="20"/>
        <v/>
      </c>
      <c r="G204" s="13" t="str">
        <f t="shared" si="20"/>
        <v/>
      </c>
      <c r="H204" s="13" t="str">
        <f t="shared" si="20"/>
        <v/>
      </c>
      <c r="I204" s="13">
        <f t="shared" si="20"/>
        <v>1073473.1506000001</v>
      </c>
    </row>
    <row r="205" spans="1:9" x14ac:dyDescent="0.25">
      <c r="A205" t="s">
        <v>26</v>
      </c>
      <c r="B205" s="13">
        <v>1097660.9856</v>
      </c>
      <c r="C205" s="13">
        <f t="shared" si="20"/>
        <v>1097660.9856</v>
      </c>
      <c r="D205" s="13" t="str">
        <f t="shared" si="20"/>
        <v/>
      </c>
      <c r="E205" s="13" t="str">
        <f t="shared" si="20"/>
        <v/>
      </c>
      <c r="F205" s="13" t="str">
        <f t="shared" si="20"/>
        <v/>
      </c>
      <c r="G205" s="13" t="str">
        <f t="shared" si="20"/>
        <v/>
      </c>
      <c r="H205" s="13" t="str">
        <f t="shared" si="20"/>
        <v/>
      </c>
      <c r="I205" s="13" t="str">
        <f t="shared" si="20"/>
        <v/>
      </c>
    </row>
    <row r="206" spans="1:9" x14ac:dyDescent="0.25">
      <c r="A206" t="s">
        <v>177</v>
      </c>
      <c r="B206" s="13">
        <v>1097660.9856</v>
      </c>
      <c r="C206" s="13" t="str">
        <f t="shared" si="20"/>
        <v/>
      </c>
      <c r="D206" s="13" t="str">
        <f t="shared" si="20"/>
        <v/>
      </c>
      <c r="E206" s="13">
        <f t="shared" si="20"/>
        <v>1097660.9856</v>
      </c>
      <c r="F206" s="13" t="str">
        <f t="shared" si="20"/>
        <v/>
      </c>
      <c r="G206" s="13" t="str">
        <f t="shared" si="20"/>
        <v/>
      </c>
      <c r="H206" s="13" t="str">
        <f t="shared" si="20"/>
        <v/>
      </c>
      <c r="I206" s="13" t="str">
        <f t="shared" si="20"/>
        <v/>
      </c>
    </row>
    <row r="207" spans="1:9" x14ac:dyDescent="0.25">
      <c r="A207" t="s">
        <v>177</v>
      </c>
      <c r="B207" s="13">
        <v>1097660.9856</v>
      </c>
      <c r="C207" s="13" t="str">
        <f t="shared" si="20"/>
        <v/>
      </c>
      <c r="D207" s="13" t="str">
        <f t="shared" si="20"/>
        <v/>
      </c>
      <c r="E207" s="13">
        <f t="shared" si="20"/>
        <v>1097660.9856</v>
      </c>
      <c r="F207" s="13" t="str">
        <f t="shared" si="20"/>
        <v/>
      </c>
      <c r="G207" s="13" t="str">
        <f t="shared" si="20"/>
        <v/>
      </c>
      <c r="H207" s="13" t="str">
        <f t="shared" si="20"/>
        <v/>
      </c>
      <c r="I207" s="13" t="str">
        <f t="shared" si="20"/>
        <v/>
      </c>
    </row>
    <row r="208" spans="1:9" x14ac:dyDescent="0.25">
      <c r="A208" t="s">
        <v>357</v>
      </c>
      <c r="B208" s="13">
        <v>1097714.8626000001</v>
      </c>
      <c r="C208" s="13" t="str">
        <f t="shared" si="20"/>
        <v/>
      </c>
      <c r="D208" s="13" t="str">
        <f t="shared" si="20"/>
        <v/>
      </c>
      <c r="E208" s="13" t="str">
        <f t="shared" si="20"/>
        <v/>
      </c>
      <c r="F208" s="13" t="str">
        <f t="shared" si="20"/>
        <v/>
      </c>
      <c r="G208" s="13">
        <f t="shared" si="20"/>
        <v>1097714.8626000001</v>
      </c>
      <c r="H208" s="13" t="str">
        <f t="shared" si="20"/>
        <v/>
      </c>
      <c r="I208" s="13" t="str">
        <f t="shared" si="20"/>
        <v/>
      </c>
    </row>
    <row r="209" spans="1:9" x14ac:dyDescent="0.25">
      <c r="A209" t="s">
        <v>357</v>
      </c>
      <c r="B209" s="13">
        <v>1114690.6436000001</v>
      </c>
      <c r="C209" s="13" t="str">
        <f t="shared" si="20"/>
        <v/>
      </c>
      <c r="D209" s="13" t="str">
        <f t="shared" si="20"/>
        <v/>
      </c>
      <c r="E209" s="13" t="str">
        <f t="shared" si="20"/>
        <v/>
      </c>
      <c r="F209" s="13" t="str">
        <f t="shared" si="20"/>
        <v/>
      </c>
      <c r="G209" s="13">
        <f t="shared" si="20"/>
        <v>1114690.6436000001</v>
      </c>
      <c r="H209" s="13" t="str">
        <f t="shared" si="20"/>
        <v/>
      </c>
      <c r="I209" s="13" t="str">
        <f t="shared" si="20"/>
        <v/>
      </c>
    </row>
    <row r="210" spans="1:9" x14ac:dyDescent="0.25">
      <c r="A210" t="s">
        <v>421</v>
      </c>
      <c r="B210" s="13">
        <v>1120504.8336</v>
      </c>
      <c r="C210" s="13" t="str">
        <f t="shared" si="20"/>
        <v/>
      </c>
      <c r="D210" s="13" t="str">
        <f t="shared" si="20"/>
        <v/>
      </c>
      <c r="E210" s="13" t="str">
        <f t="shared" si="20"/>
        <v/>
      </c>
      <c r="F210" s="13" t="str">
        <f t="shared" si="20"/>
        <v/>
      </c>
      <c r="G210" s="13" t="str">
        <f t="shared" si="20"/>
        <v/>
      </c>
      <c r="H210" s="13">
        <f t="shared" si="20"/>
        <v>1120504.8336</v>
      </c>
      <c r="I210" s="13" t="str">
        <f t="shared" si="20"/>
        <v/>
      </c>
    </row>
    <row r="211" spans="1:9" x14ac:dyDescent="0.25">
      <c r="A211" t="s">
        <v>496</v>
      </c>
      <c r="B211" s="13">
        <v>1125100.1946</v>
      </c>
      <c r="C211" s="13" t="str">
        <f t="shared" si="20"/>
        <v/>
      </c>
      <c r="D211" s="13" t="str">
        <f t="shared" si="20"/>
        <v/>
      </c>
      <c r="E211" s="13" t="str">
        <f t="shared" si="20"/>
        <v/>
      </c>
      <c r="F211" s="13" t="str">
        <f t="shared" si="20"/>
        <v/>
      </c>
      <c r="G211" s="13" t="str">
        <f t="shared" si="20"/>
        <v/>
      </c>
      <c r="H211" s="13" t="str">
        <f t="shared" si="20"/>
        <v/>
      </c>
      <c r="I211" s="13">
        <f t="shared" si="20"/>
        <v>1125100.1946</v>
      </c>
    </row>
    <row r="212" spans="1:9" x14ac:dyDescent="0.25">
      <c r="A212" t="s">
        <v>496</v>
      </c>
      <c r="B212" s="13">
        <v>1129384.5174181818</v>
      </c>
      <c r="C212" s="13" t="str">
        <f t="shared" si="20"/>
        <v/>
      </c>
      <c r="D212" s="13" t="str">
        <f t="shared" si="20"/>
        <v/>
      </c>
      <c r="E212" s="13" t="str">
        <f t="shared" si="20"/>
        <v/>
      </c>
      <c r="F212" s="13" t="str">
        <f t="shared" si="20"/>
        <v/>
      </c>
      <c r="G212" s="13" t="str">
        <f t="shared" si="20"/>
        <v/>
      </c>
      <c r="H212" s="13" t="str">
        <f t="shared" si="20"/>
        <v/>
      </c>
      <c r="I212" s="13">
        <f t="shared" si="20"/>
        <v>1129384.5174181818</v>
      </c>
    </row>
    <row r="213" spans="1:9" x14ac:dyDescent="0.25">
      <c r="A213" t="s">
        <v>357</v>
      </c>
      <c r="B213" s="13">
        <v>1129660.9856</v>
      </c>
      <c r="C213" s="13" t="str">
        <f t="shared" ref="C213:I222" si="21">IF($A213=C$2,$B213,"")</f>
        <v/>
      </c>
      <c r="D213" s="13" t="str">
        <f t="shared" si="21"/>
        <v/>
      </c>
      <c r="E213" s="13" t="str">
        <f t="shared" si="21"/>
        <v/>
      </c>
      <c r="F213" s="13" t="str">
        <f t="shared" si="21"/>
        <v/>
      </c>
      <c r="G213" s="13">
        <f t="shared" si="21"/>
        <v>1129660.9856</v>
      </c>
      <c r="H213" s="13" t="str">
        <f t="shared" si="21"/>
        <v/>
      </c>
      <c r="I213" s="13" t="str">
        <f t="shared" si="21"/>
        <v/>
      </c>
    </row>
    <row r="214" spans="1:9" x14ac:dyDescent="0.25">
      <c r="A214" t="s">
        <v>496</v>
      </c>
      <c r="B214" s="13">
        <v>1130523.0175999999</v>
      </c>
      <c r="C214" s="13" t="str">
        <f t="shared" si="21"/>
        <v/>
      </c>
      <c r="D214" s="13" t="str">
        <f t="shared" si="21"/>
        <v/>
      </c>
      <c r="E214" s="13" t="str">
        <f t="shared" si="21"/>
        <v/>
      </c>
      <c r="F214" s="13" t="str">
        <f t="shared" si="21"/>
        <v/>
      </c>
      <c r="G214" s="13" t="str">
        <f t="shared" si="21"/>
        <v/>
      </c>
      <c r="H214" s="13" t="str">
        <f t="shared" si="21"/>
        <v/>
      </c>
      <c r="I214" s="13">
        <f t="shared" si="21"/>
        <v>1130523.0175999999</v>
      </c>
    </row>
    <row r="215" spans="1:9" x14ac:dyDescent="0.25">
      <c r="A215" t="s">
        <v>26</v>
      </c>
      <c r="B215" s="13">
        <v>1136791.5035999999</v>
      </c>
      <c r="C215" s="13">
        <f t="shared" si="21"/>
        <v>1136791.5035999999</v>
      </c>
      <c r="D215" s="13" t="str">
        <f t="shared" si="21"/>
        <v/>
      </c>
      <c r="E215" s="13" t="str">
        <f t="shared" si="21"/>
        <v/>
      </c>
      <c r="F215" s="13" t="str">
        <f t="shared" si="21"/>
        <v/>
      </c>
      <c r="G215" s="13" t="str">
        <f t="shared" si="21"/>
        <v/>
      </c>
      <c r="H215" s="13" t="str">
        <f t="shared" si="21"/>
        <v/>
      </c>
      <c r="I215" s="13" t="str">
        <f t="shared" si="21"/>
        <v/>
      </c>
    </row>
    <row r="216" spans="1:9" x14ac:dyDescent="0.25">
      <c r="A216" t="s">
        <v>496</v>
      </c>
      <c r="B216" s="13">
        <v>1141660.9856</v>
      </c>
      <c r="C216" s="13" t="str">
        <f t="shared" si="21"/>
        <v/>
      </c>
      <c r="D216" s="13" t="str">
        <f t="shared" si="21"/>
        <v/>
      </c>
      <c r="E216" s="13" t="str">
        <f t="shared" si="21"/>
        <v/>
      </c>
      <c r="F216" s="13" t="str">
        <f t="shared" si="21"/>
        <v/>
      </c>
      <c r="G216" s="13" t="str">
        <f t="shared" si="21"/>
        <v/>
      </c>
      <c r="H216" s="13" t="str">
        <f t="shared" si="21"/>
        <v/>
      </c>
      <c r="I216" s="13">
        <f t="shared" si="21"/>
        <v>1141660.9856</v>
      </c>
    </row>
    <row r="217" spans="1:9" x14ac:dyDescent="0.25">
      <c r="A217" t="s">
        <v>496</v>
      </c>
      <c r="B217" s="13">
        <v>1157388.7612363636</v>
      </c>
      <c r="C217" s="13" t="str">
        <f t="shared" si="21"/>
        <v/>
      </c>
      <c r="D217" s="13" t="str">
        <f t="shared" si="21"/>
        <v/>
      </c>
      <c r="E217" s="13" t="str">
        <f t="shared" si="21"/>
        <v/>
      </c>
      <c r="F217" s="13" t="str">
        <f t="shared" si="21"/>
        <v/>
      </c>
      <c r="G217" s="13" t="str">
        <f t="shared" si="21"/>
        <v/>
      </c>
      <c r="H217" s="13" t="str">
        <f t="shared" si="21"/>
        <v/>
      </c>
      <c r="I217" s="13">
        <f t="shared" si="21"/>
        <v>1157388.7612363636</v>
      </c>
    </row>
    <row r="218" spans="1:9" x14ac:dyDescent="0.25">
      <c r="A218" t="s">
        <v>496</v>
      </c>
      <c r="B218" s="13">
        <v>1161617.4705454544</v>
      </c>
      <c r="C218" s="13" t="str">
        <f t="shared" si="21"/>
        <v/>
      </c>
      <c r="D218" s="13" t="str">
        <f t="shared" si="21"/>
        <v/>
      </c>
      <c r="E218" s="13" t="str">
        <f t="shared" si="21"/>
        <v/>
      </c>
      <c r="F218" s="13" t="str">
        <f t="shared" si="21"/>
        <v/>
      </c>
      <c r="G218" s="13" t="str">
        <f t="shared" si="21"/>
        <v/>
      </c>
      <c r="H218" s="13" t="str">
        <f t="shared" si="21"/>
        <v/>
      </c>
      <c r="I218" s="13">
        <f t="shared" si="21"/>
        <v>1161617.4705454544</v>
      </c>
    </row>
    <row r="219" spans="1:9" x14ac:dyDescent="0.25">
      <c r="A219" t="s">
        <v>312</v>
      </c>
      <c r="B219" s="13">
        <v>1173660.9856</v>
      </c>
      <c r="C219" s="13" t="str">
        <f t="shared" si="21"/>
        <v/>
      </c>
      <c r="D219" s="13" t="str">
        <f t="shared" si="21"/>
        <v/>
      </c>
      <c r="E219" s="13" t="str">
        <f t="shared" si="21"/>
        <v/>
      </c>
      <c r="F219" s="13">
        <f t="shared" si="21"/>
        <v>1173660.9856</v>
      </c>
      <c r="G219" s="13" t="str">
        <f t="shared" si="21"/>
        <v/>
      </c>
      <c r="H219" s="13" t="str">
        <f t="shared" si="21"/>
        <v/>
      </c>
      <c r="I219" s="13" t="str">
        <f t="shared" si="21"/>
        <v/>
      </c>
    </row>
    <row r="220" spans="1:9" x14ac:dyDescent="0.25">
      <c r="A220" t="s">
        <v>421</v>
      </c>
      <c r="B220" s="13">
        <v>1173660.9856</v>
      </c>
      <c r="C220" s="13" t="str">
        <f t="shared" si="21"/>
        <v/>
      </c>
      <c r="D220" s="13" t="str">
        <f t="shared" si="21"/>
        <v/>
      </c>
      <c r="E220" s="13" t="str">
        <f t="shared" si="21"/>
        <v/>
      </c>
      <c r="F220" s="13" t="str">
        <f t="shared" si="21"/>
        <v/>
      </c>
      <c r="G220" s="13" t="str">
        <f t="shared" si="21"/>
        <v/>
      </c>
      <c r="H220" s="13">
        <f t="shared" si="21"/>
        <v>1173660.9856</v>
      </c>
      <c r="I220" s="13" t="str">
        <f t="shared" si="21"/>
        <v/>
      </c>
    </row>
    <row r="221" spans="1:9" x14ac:dyDescent="0.25">
      <c r="A221" t="s">
        <v>496</v>
      </c>
      <c r="B221" s="13">
        <v>1173660.9856</v>
      </c>
      <c r="C221" s="13" t="str">
        <f t="shared" si="21"/>
        <v/>
      </c>
      <c r="D221" s="13" t="str">
        <f t="shared" si="21"/>
        <v/>
      </c>
      <c r="E221" s="13" t="str">
        <f t="shared" si="21"/>
        <v/>
      </c>
      <c r="F221" s="13" t="str">
        <f t="shared" si="21"/>
        <v/>
      </c>
      <c r="G221" s="13" t="str">
        <f t="shared" si="21"/>
        <v/>
      </c>
      <c r="H221" s="13" t="str">
        <f t="shared" si="21"/>
        <v/>
      </c>
      <c r="I221" s="13">
        <f t="shared" si="21"/>
        <v>1173660.9856</v>
      </c>
    </row>
    <row r="222" spans="1:9" x14ac:dyDescent="0.25">
      <c r="A222" t="s">
        <v>496</v>
      </c>
      <c r="B222" s="13">
        <v>1173660.9856</v>
      </c>
      <c r="C222" s="13" t="str">
        <f t="shared" si="21"/>
        <v/>
      </c>
      <c r="D222" s="13" t="str">
        <f t="shared" si="21"/>
        <v/>
      </c>
      <c r="E222" s="13" t="str">
        <f t="shared" si="21"/>
        <v/>
      </c>
      <c r="F222" s="13" t="str">
        <f t="shared" si="21"/>
        <v/>
      </c>
      <c r="G222" s="13" t="str">
        <f t="shared" si="21"/>
        <v/>
      </c>
      <c r="H222" s="13" t="str">
        <f t="shared" si="21"/>
        <v/>
      </c>
      <c r="I222" s="13">
        <f t="shared" si="21"/>
        <v>1173660.9856</v>
      </c>
    </row>
    <row r="223" spans="1:9" x14ac:dyDescent="0.25">
      <c r="A223" t="s">
        <v>177</v>
      </c>
      <c r="B223" s="13">
        <v>1175546.6806000001</v>
      </c>
      <c r="C223" s="13" t="str">
        <f t="shared" ref="C223:I232" si="22">IF($A223=C$2,$B223,"")</f>
        <v/>
      </c>
      <c r="D223" s="13" t="str">
        <f t="shared" si="22"/>
        <v/>
      </c>
      <c r="E223" s="13">
        <f t="shared" si="22"/>
        <v>1175546.6806000001</v>
      </c>
      <c r="F223" s="13" t="str">
        <f t="shared" si="22"/>
        <v/>
      </c>
      <c r="G223" s="13" t="str">
        <f t="shared" si="22"/>
        <v/>
      </c>
      <c r="H223" s="13" t="str">
        <f t="shared" si="22"/>
        <v/>
      </c>
      <c r="I223" s="13" t="str">
        <f t="shared" si="22"/>
        <v/>
      </c>
    </row>
    <row r="224" spans="1:9" x14ac:dyDescent="0.25">
      <c r="A224" t="s">
        <v>421</v>
      </c>
      <c r="B224" s="13">
        <v>1202180.8025454546</v>
      </c>
      <c r="C224" s="13" t="str">
        <f t="shared" si="22"/>
        <v/>
      </c>
      <c r="D224" s="13" t="str">
        <f t="shared" si="22"/>
        <v/>
      </c>
      <c r="E224" s="13" t="str">
        <f t="shared" si="22"/>
        <v/>
      </c>
      <c r="F224" s="13" t="str">
        <f t="shared" si="22"/>
        <v/>
      </c>
      <c r="G224" s="13" t="str">
        <f t="shared" si="22"/>
        <v/>
      </c>
      <c r="H224" s="13">
        <f t="shared" si="22"/>
        <v>1202180.8025454546</v>
      </c>
      <c r="I224" s="13" t="str">
        <f t="shared" si="22"/>
        <v/>
      </c>
    </row>
    <row r="225" spans="1:9" x14ac:dyDescent="0.25">
      <c r="A225" t="s">
        <v>177</v>
      </c>
      <c r="B225" s="13">
        <v>1215500.0719636364</v>
      </c>
      <c r="C225" s="13" t="str">
        <f t="shared" si="22"/>
        <v/>
      </c>
      <c r="D225" s="13" t="str">
        <f t="shared" si="22"/>
        <v/>
      </c>
      <c r="E225" s="13">
        <f t="shared" si="22"/>
        <v>1215500.0719636364</v>
      </c>
      <c r="F225" s="13" t="str">
        <f t="shared" si="22"/>
        <v/>
      </c>
      <c r="G225" s="13" t="str">
        <f t="shared" si="22"/>
        <v/>
      </c>
      <c r="H225" s="13" t="str">
        <f t="shared" si="22"/>
        <v/>
      </c>
      <c r="I225" s="13" t="str">
        <f t="shared" si="22"/>
        <v/>
      </c>
    </row>
    <row r="226" spans="1:9" x14ac:dyDescent="0.25">
      <c r="A226" t="s">
        <v>177</v>
      </c>
      <c r="B226" s="13">
        <v>1217660.9856</v>
      </c>
      <c r="C226" s="13" t="str">
        <f t="shared" si="22"/>
        <v/>
      </c>
      <c r="D226" s="13" t="str">
        <f t="shared" si="22"/>
        <v/>
      </c>
      <c r="E226" s="13">
        <f t="shared" si="22"/>
        <v>1217660.9856</v>
      </c>
      <c r="F226" s="13" t="str">
        <f t="shared" si="22"/>
        <v/>
      </c>
      <c r="G226" s="13" t="str">
        <f t="shared" si="22"/>
        <v/>
      </c>
      <c r="H226" s="13" t="str">
        <f t="shared" si="22"/>
        <v/>
      </c>
      <c r="I226" s="13" t="str">
        <f t="shared" si="22"/>
        <v/>
      </c>
    </row>
    <row r="227" spans="1:9" x14ac:dyDescent="0.25">
      <c r="A227" t="s">
        <v>496</v>
      </c>
      <c r="B227" s="13">
        <v>1217660.9856</v>
      </c>
      <c r="C227" s="13" t="str">
        <f t="shared" si="22"/>
        <v/>
      </c>
      <c r="D227" s="13" t="str">
        <f t="shared" si="22"/>
        <v/>
      </c>
      <c r="E227" s="13" t="str">
        <f t="shared" si="22"/>
        <v/>
      </c>
      <c r="F227" s="13" t="str">
        <f t="shared" si="22"/>
        <v/>
      </c>
      <c r="G227" s="13" t="str">
        <f t="shared" si="22"/>
        <v/>
      </c>
      <c r="H227" s="13" t="str">
        <f t="shared" si="22"/>
        <v/>
      </c>
      <c r="I227" s="13">
        <f t="shared" si="22"/>
        <v>1217660.9856</v>
      </c>
    </row>
    <row r="228" spans="1:9" x14ac:dyDescent="0.25">
      <c r="A228" t="s">
        <v>421</v>
      </c>
      <c r="B228" s="13">
        <v>1237231.2146000001</v>
      </c>
      <c r="C228" s="13" t="str">
        <f t="shared" si="22"/>
        <v/>
      </c>
      <c r="D228" s="13" t="str">
        <f t="shared" si="22"/>
        <v/>
      </c>
      <c r="E228" s="13" t="str">
        <f t="shared" si="22"/>
        <v/>
      </c>
      <c r="F228" s="13" t="str">
        <f t="shared" si="22"/>
        <v/>
      </c>
      <c r="G228" s="13" t="str">
        <f t="shared" si="22"/>
        <v/>
      </c>
      <c r="H228" s="13">
        <f t="shared" si="22"/>
        <v>1237231.2146000001</v>
      </c>
      <c r="I228" s="13" t="str">
        <f t="shared" si="22"/>
        <v/>
      </c>
    </row>
    <row r="229" spans="1:9" x14ac:dyDescent="0.25">
      <c r="A229" t="s">
        <v>177</v>
      </c>
      <c r="B229" s="13">
        <v>1244736.374509091</v>
      </c>
      <c r="C229" s="13" t="str">
        <f t="shared" si="22"/>
        <v/>
      </c>
      <c r="D229" s="13" t="str">
        <f t="shared" si="22"/>
        <v/>
      </c>
      <c r="E229" s="13">
        <f t="shared" si="22"/>
        <v>1244736.374509091</v>
      </c>
      <c r="F229" s="13" t="str">
        <f t="shared" si="22"/>
        <v/>
      </c>
      <c r="G229" s="13" t="str">
        <f t="shared" si="22"/>
        <v/>
      </c>
      <c r="H229" s="13" t="str">
        <f t="shared" si="22"/>
        <v/>
      </c>
      <c r="I229" s="13" t="str">
        <f t="shared" si="22"/>
        <v/>
      </c>
    </row>
    <row r="230" spans="1:9" x14ac:dyDescent="0.25">
      <c r="A230" t="s">
        <v>421</v>
      </c>
      <c r="B230" s="13">
        <v>1249660.9856</v>
      </c>
      <c r="C230" s="13" t="str">
        <f t="shared" si="22"/>
        <v/>
      </c>
      <c r="D230" s="13" t="str">
        <f t="shared" si="22"/>
        <v/>
      </c>
      <c r="E230" s="13" t="str">
        <f t="shared" si="22"/>
        <v/>
      </c>
      <c r="F230" s="13" t="str">
        <f t="shared" si="22"/>
        <v/>
      </c>
      <c r="G230" s="13" t="str">
        <f t="shared" si="22"/>
        <v/>
      </c>
      <c r="H230" s="13">
        <f t="shared" si="22"/>
        <v>1249660.9856</v>
      </c>
      <c r="I230" s="13" t="str">
        <f t="shared" si="22"/>
        <v/>
      </c>
    </row>
    <row r="231" spans="1:9" x14ac:dyDescent="0.25">
      <c r="A231" t="s">
        <v>357</v>
      </c>
      <c r="B231" s="13">
        <v>1281660.9856</v>
      </c>
      <c r="C231" s="13" t="str">
        <f t="shared" si="22"/>
        <v/>
      </c>
      <c r="D231" s="13" t="str">
        <f t="shared" si="22"/>
        <v/>
      </c>
      <c r="E231" s="13" t="str">
        <f t="shared" si="22"/>
        <v/>
      </c>
      <c r="F231" s="13" t="str">
        <f t="shared" si="22"/>
        <v/>
      </c>
      <c r="G231" s="13">
        <f t="shared" si="22"/>
        <v>1281660.9856</v>
      </c>
      <c r="H231" s="13" t="str">
        <f t="shared" si="22"/>
        <v/>
      </c>
      <c r="I231" s="13" t="str">
        <f t="shared" si="22"/>
        <v/>
      </c>
    </row>
    <row r="232" spans="1:9" x14ac:dyDescent="0.25">
      <c r="A232" t="s">
        <v>26</v>
      </c>
      <c r="B232" s="13">
        <v>1293532.6795999999</v>
      </c>
      <c r="C232" s="13">
        <f t="shared" si="22"/>
        <v>1293532.6795999999</v>
      </c>
      <c r="D232" s="13" t="str">
        <f t="shared" si="22"/>
        <v/>
      </c>
      <c r="E232" s="13" t="str">
        <f t="shared" si="22"/>
        <v/>
      </c>
      <c r="F232" s="13" t="str">
        <f t="shared" si="22"/>
        <v/>
      </c>
      <c r="G232" s="13" t="str">
        <f t="shared" si="22"/>
        <v/>
      </c>
      <c r="H232" s="13" t="str">
        <f t="shared" si="22"/>
        <v/>
      </c>
      <c r="I232" s="13" t="str">
        <f t="shared" si="22"/>
        <v/>
      </c>
    </row>
    <row r="233" spans="1:9" x14ac:dyDescent="0.25">
      <c r="A233" t="s">
        <v>421</v>
      </c>
      <c r="B233" s="13">
        <v>1314942.4006000001</v>
      </c>
      <c r="C233" s="13" t="str">
        <f t="shared" ref="C233:I242" si="23">IF($A233=C$2,$B233,"")</f>
        <v/>
      </c>
      <c r="D233" s="13" t="str">
        <f t="shared" si="23"/>
        <v/>
      </c>
      <c r="E233" s="13" t="str">
        <f t="shared" si="23"/>
        <v/>
      </c>
      <c r="F233" s="13" t="str">
        <f t="shared" si="23"/>
        <v/>
      </c>
      <c r="G233" s="13" t="str">
        <f t="shared" si="23"/>
        <v/>
      </c>
      <c r="H233" s="13">
        <f t="shared" si="23"/>
        <v>1314942.4006000001</v>
      </c>
      <c r="I233" s="13" t="str">
        <f t="shared" si="23"/>
        <v/>
      </c>
    </row>
    <row r="234" spans="1:9" x14ac:dyDescent="0.25">
      <c r="A234" t="s">
        <v>421</v>
      </c>
      <c r="B234" s="13">
        <v>1329969.2333272728</v>
      </c>
      <c r="C234" s="13" t="str">
        <f t="shared" si="23"/>
        <v/>
      </c>
      <c r="D234" s="13" t="str">
        <f t="shared" si="23"/>
        <v/>
      </c>
      <c r="E234" s="13" t="str">
        <f t="shared" si="23"/>
        <v/>
      </c>
      <c r="F234" s="13" t="str">
        <f t="shared" si="23"/>
        <v/>
      </c>
      <c r="G234" s="13" t="str">
        <f t="shared" si="23"/>
        <v/>
      </c>
      <c r="H234" s="13">
        <f t="shared" si="23"/>
        <v>1329969.2333272728</v>
      </c>
      <c r="I234" s="13" t="str">
        <f t="shared" si="23"/>
        <v/>
      </c>
    </row>
    <row r="235" spans="1:9" x14ac:dyDescent="0.25">
      <c r="A235" t="s">
        <v>421</v>
      </c>
      <c r="B235" s="13">
        <v>1335197.2146000001</v>
      </c>
      <c r="C235" s="13" t="str">
        <f t="shared" si="23"/>
        <v/>
      </c>
      <c r="D235" s="13" t="str">
        <f t="shared" si="23"/>
        <v/>
      </c>
      <c r="E235" s="13" t="str">
        <f t="shared" si="23"/>
        <v/>
      </c>
      <c r="F235" s="13" t="str">
        <f t="shared" si="23"/>
        <v/>
      </c>
      <c r="G235" s="13" t="str">
        <f t="shared" si="23"/>
        <v/>
      </c>
      <c r="H235" s="13">
        <f t="shared" si="23"/>
        <v>1335197.2146000001</v>
      </c>
      <c r="I235" s="13" t="str">
        <f t="shared" si="23"/>
        <v/>
      </c>
    </row>
    <row r="236" spans="1:9" x14ac:dyDescent="0.25">
      <c r="A236" t="s">
        <v>26</v>
      </c>
      <c r="B236" s="13">
        <v>1397867.4556</v>
      </c>
      <c r="C236" s="13">
        <f t="shared" si="23"/>
        <v>1397867.4556</v>
      </c>
      <c r="D236" s="13" t="str">
        <f t="shared" si="23"/>
        <v/>
      </c>
      <c r="E236" s="13" t="str">
        <f t="shared" si="23"/>
        <v/>
      </c>
      <c r="F236" s="13" t="str">
        <f t="shared" si="23"/>
        <v/>
      </c>
      <c r="G236" s="13" t="str">
        <f t="shared" si="23"/>
        <v/>
      </c>
      <c r="H236" s="13" t="str">
        <f t="shared" si="23"/>
        <v/>
      </c>
      <c r="I236" s="13" t="str">
        <f t="shared" si="23"/>
        <v/>
      </c>
    </row>
    <row r="237" spans="1:9" x14ac:dyDescent="0.25">
      <c r="A237" t="s">
        <v>421</v>
      </c>
      <c r="B237" s="13">
        <v>1407438.7881454546</v>
      </c>
      <c r="C237" s="13" t="str">
        <f t="shared" si="23"/>
        <v/>
      </c>
      <c r="D237" s="13" t="str">
        <f t="shared" si="23"/>
        <v/>
      </c>
      <c r="E237" s="13" t="str">
        <f t="shared" si="23"/>
        <v/>
      </c>
      <c r="F237" s="13" t="str">
        <f t="shared" si="23"/>
        <v/>
      </c>
      <c r="G237" s="13" t="str">
        <f t="shared" si="23"/>
        <v/>
      </c>
      <c r="H237" s="13">
        <f t="shared" si="23"/>
        <v>1407438.7881454546</v>
      </c>
      <c r="I237" s="13" t="str">
        <f t="shared" si="23"/>
        <v/>
      </c>
    </row>
    <row r="238" spans="1:9" x14ac:dyDescent="0.25">
      <c r="A238" t="s">
        <v>357</v>
      </c>
      <c r="B238" s="13">
        <v>1412191.9735999999</v>
      </c>
      <c r="C238" s="13" t="str">
        <f t="shared" si="23"/>
        <v/>
      </c>
      <c r="D238" s="13" t="str">
        <f t="shared" si="23"/>
        <v/>
      </c>
      <c r="E238" s="13" t="str">
        <f t="shared" si="23"/>
        <v/>
      </c>
      <c r="F238" s="13" t="str">
        <f t="shared" si="23"/>
        <v/>
      </c>
      <c r="G238" s="13">
        <f t="shared" si="23"/>
        <v>1412191.9735999999</v>
      </c>
      <c r="H238" s="13" t="str">
        <f t="shared" si="23"/>
        <v/>
      </c>
      <c r="I238" s="13" t="str">
        <f t="shared" si="23"/>
        <v/>
      </c>
    </row>
    <row r="239" spans="1:9" x14ac:dyDescent="0.25">
      <c r="A239" t="s">
        <v>421</v>
      </c>
      <c r="B239" s="13">
        <v>1428394.3796000001</v>
      </c>
      <c r="C239" s="13" t="str">
        <f t="shared" si="23"/>
        <v/>
      </c>
      <c r="D239" s="13" t="str">
        <f t="shared" si="23"/>
        <v/>
      </c>
      <c r="E239" s="13" t="str">
        <f t="shared" si="23"/>
        <v/>
      </c>
      <c r="F239" s="13" t="str">
        <f t="shared" si="23"/>
        <v/>
      </c>
      <c r="G239" s="13" t="str">
        <f t="shared" si="23"/>
        <v/>
      </c>
      <c r="H239" s="13">
        <f t="shared" si="23"/>
        <v>1428394.3796000001</v>
      </c>
      <c r="I239" s="13" t="str">
        <f t="shared" si="23"/>
        <v/>
      </c>
    </row>
    <row r="240" spans="1:9" x14ac:dyDescent="0.25">
      <c r="A240" t="s">
        <v>496</v>
      </c>
      <c r="B240" s="13">
        <v>1438358.6866000001</v>
      </c>
      <c r="C240" s="13" t="str">
        <f t="shared" si="23"/>
        <v/>
      </c>
      <c r="D240" s="13" t="str">
        <f t="shared" si="23"/>
        <v/>
      </c>
      <c r="E240" s="13" t="str">
        <f t="shared" si="23"/>
        <v/>
      </c>
      <c r="F240" s="13" t="str">
        <f t="shared" si="23"/>
        <v/>
      </c>
      <c r="G240" s="13" t="str">
        <f t="shared" si="23"/>
        <v/>
      </c>
      <c r="H240" s="13" t="str">
        <f t="shared" si="23"/>
        <v/>
      </c>
      <c r="I240" s="13">
        <f t="shared" si="23"/>
        <v>1438358.6866000001</v>
      </c>
    </row>
    <row r="241" spans="1:9" x14ac:dyDescent="0.25">
      <c r="A241" t="s">
        <v>357</v>
      </c>
      <c r="B241" s="13">
        <v>1442518.2986909091</v>
      </c>
      <c r="C241" s="13" t="str">
        <f t="shared" si="23"/>
        <v/>
      </c>
      <c r="D241" s="13" t="str">
        <f t="shared" si="23"/>
        <v/>
      </c>
      <c r="E241" s="13" t="str">
        <f t="shared" si="23"/>
        <v/>
      </c>
      <c r="F241" s="13" t="str">
        <f t="shared" si="23"/>
        <v/>
      </c>
      <c r="G241" s="13">
        <f t="shared" si="23"/>
        <v>1442518.2986909091</v>
      </c>
      <c r="H241" s="13" t="str">
        <f t="shared" si="23"/>
        <v/>
      </c>
      <c r="I241" s="13" t="str">
        <f t="shared" si="23"/>
        <v/>
      </c>
    </row>
    <row r="242" spans="1:9" x14ac:dyDescent="0.25">
      <c r="A242" t="s">
        <v>496</v>
      </c>
      <c r="B242" s="13">
        <v>1469450.8810545455</v>
      </c>
      <c r="C242" s="13" t="str">
        <f t="shared" si="23"/>
        <v/>
      </c>
      <c r="D242" s="13" t="str">
        <f t="shared" si="23"/>
        <v/>
      </c>
      <c r="E242" s="13" t="str">
        <f t="shared" si="23"/>
        <v/>
      </c>
      <c r="F242" s="13" t="str">
        <f t="shared" si="23"/>
        <v/>
      </c>
      <c r="G242" s="13" t="str">
        <f t="shared" si="23"/>
        <v/>
      </c>
      <c r="H242" s="13" t="str">
        <f t="shared" si="23"/>
        <v/>
      </c>
      <c r="I242" s="13">
        <f t="shared" si="23"/>
        <v>1469450.8810545455</v>
      </c>
    </row>
    <row r="243" spans="1:9" x14ac:dyDescent="0.25">
      <c r="A243" t="s">
        <v>177</v>
      </c>
      <c r="B243" s="13">
        <v>1512197.8857818183</v>
      </c>
      <c r="C243" s="13" t="str">
        <f t="shared" ref="C243:I252" si="24">IF($A243=C$2,$B243,"")</f>
        <v/>
      </c>
      <c r="D243" s="13" t="str">
        <f t="shared" si="24"/>
        <v/>
      </c>
      <c r="E243" s="13">
        <f t="shared" si="24"/>
        <v>1512197.8857818183</v>
      </c>
      <c r="F243" s="13" t="str">
        <f t="shared" si="24"/>
        <v/>
      </c>
      <c r="G243" s="13" t="str">
        <f t="shared" si="24"/>
        <v/>
      </c>
      <c r="H243" s="13" t="str">
        <f t="shared" si="24"/>
        <v/>
      </c>
      <c r="I243" s="13" t="str">
        <f t="shared" si="24"/>
        <v/>
      </c>
    </row>
    <row r="244" spans="1:9" x14ac:dyDescent="0.25">
      <c r="A244" t="s">
        <v>496</v>
      </c>
      <c r="B244" s="13">
        <v>1529373.8106</v>
      </c>
      <c r="C244" s="13" t="str">
        <f t="shared" si="24"/>
        <v/>
      </c>
      <c r="D244" s="13" t="str">
        <f t="shared" si="24"/>
        <v/>
      </c>
      <c r="E244" s="13" t="str">
        <f t="shared" si="24"/>
        <v/>
      </c>
      <c r="F244" s="13" t="str">
        <f t="shared" si="24"/>
        <v/>
      </c>
      <c r="G244" s="13" t="str">
        <f t="shared" si="24"/>
        <v/>
      </c>
      <c r="H244" s="13" t="str">
        <f t="shared" si="24"/>
        <v/>
      </c>
      <c r="I244" s="13">
        <f t="shared" si="24"/>
        <v>1529373.8106</v>
      </c>
    </row>
    <row r="245" spans="1:9" x14ac:dyDescent="0.25">
      <c r="A245" t="s">
        <v>421</v>
      </c>
      <c r="B245" s="13">
        <v>1580394.3796000001</v>
      </c>
      <c r="C245" s="13" t="str">
        <f t="shared" si="24"/>
        <v/>
      </c>
      <c r="D245" s="13" t="str">
        <f t="shared" si="24"/>
        <v/>
      </c>
      <c r="E245" s="13" t="str">
        <f t="shared" si="24"/>
        <v/>
      </c>
      <c r="F245" s="13" t="str">
        <f t="shared" si="24"/>
        <v/>
      </c>
      <c r="G245" s="13" t="str">
        <f t="shared" si="24"/>
        <v/>
      </c>
      <c r="H245" s="13">
        <f t="shared" si="24"/>
        <v>1580394.3796000001</v>
      </c>
      <c r="I245" s="13" t="str">
        <f t="shared" si="24"/>
        <v/>
      </c>
    </row>
    <row r="246" spans="1:9" x14ac:dyDescent="0.25">
      <c r="A246" t="s">
        <v>496</v>
      </c>
      <c r="B246" s="13">
        <v>1624491.6003272727</v>
      </c>
      <c r="C246" s="13" t="str">
        <f t="shared" si="24"/>
        <v/>
      </c>
      <c r="D246" s="13" t="str">
        <f t="shared" si="24"/>
        <v/>
      </c>
      <c r="E246" s="13" t="str">
        <f t="shared" si="24"/>
        <v/>
      </c>
      <c r="F246" s="13" t="str">
        <f t="shared" si="24"/>
        <v/>
      </c>
      <c r="G246" s="13" t="str">
        <f t="shared" si="24"/>
        <v/>
      </c>
      <c r="H246" s="13" t="str">
        <f t="shared" si="24"/>
        <v/>
      </c>
      <c r="I246" s="13">
        <f t="shared" si="24"/>
        <v>1624491.6003272727</v>
      </c>
    </row>
    <row r="247" spans="1:9" x14ac:dyDescent="0.25">
      <c r="A247" t="s">
        <v>26</v>
      </c>
      <c r="B247" s="13">
        <v>1808945.6992363636</v>
      </c>
      <c r="C247" s="13">
        <f t="shared" si="24"/>
        <v>1808945.6992363636</v>
      </c>
      <c r="D247" s="13" t="str">
        <f t="shared" si="24"/>
        <v/>
      </c>
      <c r="E247" s="13" t="str">
        <f t="shared" si="24"/>
        <v/>
      </c>
      <c r="F247" s="13" t="str">
        <f t="shared" si="24"/>
        <v/>
      </c>
      <c r="G247" s="13" t="str">
        <f t="shared" si="24"/>
        <v/>
      </c>
      <c r="H247" s="13" t="str">
        <f t="shared" si="24"/>
        <v/>
      </c>
      <c r="I247" s="13" t="str">
        <f t="shared" si="24"/>
        <v/>
      </c>
    </row>
    <row r="248" spans="1:9" x14ac:dyDescent="0.25">
      <c r="A248" t="s">
        <v>496</v>
      </c>
      <c r="B248" s="13">
        <v>1940491.199825</v>
      </c>
      <c r="C248" s="13" t="str">
        <f t="shared" si="24"/>
        <v/>
      </c>
      <c r="D248" s="13" t="str">
        <f t="shared" si="24"/>
        <v/>
      </c>
      <c r="E248" s="13" t="str">
        <f t="shared" si="24"/>
        <v/>
      </c>
      <c r="F248" s="13" t="str">
        <f t="shared" si="24"/>
        <v/>
      </c>
      <c r="G248" s="13" t="str">
        <f t="shared" si="24"/>
        <v/>
      </c>
      <c r="H248" s="13" t="str">
        <f t="shared" si="24"/>
        <v/>
      </c>
      <c r="I248" s="13">
        <f t="shared" si="24"/>
        <v>1940491.199825</v>
      </c>
    </row>
    <row r="249" spans="1:9" x14ac:dyDescent="0.25">
      <c r="A249" t="s">
        <v>496</v>
      </c>
      <c r="B249" s="13">
        <v>2079141.659781818</v>
      </c>
      <c r="C249" s="13" t="str">
        <f t="shared" si="24"/>
        <v/>
      </c>
      <c r="D249" s="13" t="str">
        <f t="shared" si="24"/>
        <v/>
      </c>
      <c r="E249" s="13" t="str">
        <f t="shared" si="24"/>
        <v/>
      </c>
      <c r="F249" s="13" t="str">
        <f t="shared" si="24"/>
        <v/>
      </c>
      <c r="G249" s="13" t="str">
        <f t="shared" si="24"/>
        <v/>
      </c>
      <c r="H249" s="13" t="str">
        <f t="shared" si="24"/>
        <v/>
      </c>
      <c r="I249" s="13">
        <f t="shared" si="24"/>
        <v>2079141.659781818</v>
      </c>
    </row>
    <row r="250" spans="1:9" x14ac:dyDescent="0.25">
      <c r="A250" t="s">
        <v>26</v>
      </c>
      <c r="B250" s="13">
        <v>2130000</v>
      </c>
      <c r="C250" s="13">
        <f t="shared" si="24"/>
        <v>2130000</v>
      </c>
      <c r="D250" s="13" t="str">
        <f t="shared" si="24"/>
        <v/>
      </c>
      <c r="E250" s="13" t="str">
        <f t="shared" si="24"/>
        <v/>
      </c>
      <c r="F250" s="13" t="str">
        <f t="shared" si="24"/>
        <v/>
      </c>
      <c r="G250" s="13" t="str">
        <f t="shared" si="24"/>
        <v/>
      </c>
      <c r="H250" s="13" t="str">
        <f t="shared" si="24"/>
        <v/>
      </c>
      <c r="I250" s="13" t="str">
        <f t="shared" si="24"/>
        <v/>
      </c>
    </row>
    <row r="251" spans="1:9" x14ac:dyDescent="0.25">
      <c r="A251" t="s">
        <v>177</v>
      </c>
      <c r="B251" s="13">
        <v>2130000</v>
      </c>
      <c r="C251" s="13" t="str">
        <f t="shared" si="24"/>
        <v/>
      </c>
      <c r="D251" s="13" t="str">
        <f t="shared" si="24"/>
        <v/>
      </c>
      <c r="E251" s="13">
        <f t="shared" si="24"/>
        <v>2130000</v>
      </c>
      <c r="F251" s="13" t="str">
        <f t="shared" si="24"/>
        <v/>
      </c>
      <c r="G251" s="13" t="str">
        <f t="shared" si="24"/>
        <v/>
      </c>
      <c r="H251" s="13" t="str">
        <f t="shared" si="24"/>
        <v/>
      </c>
      <c r="I251" s="13" t="str">
        <f t="shared" si="24"/>
        <v/>
      </c>
    </row>
    <row r="252" spans="1:9" x14ac:dyDescent="0.25">
      <c r="A252" t="s">
        <v>312</v>
      </c>
      <c r="B252" s="13">
        <v>2130000</v>
      </c>
      <c r="C252" s="13" t="str">
        <f t="shared" si="24"/>
        <v/>
      </c>
      <c r="D252" s="13" t="str">
        <f t="shared" si="24"/>
        <v/>
      </c>
      <c r="E252" s="13" t="str">
        <f t="shared" si="24"/>
        <v/>
      </c>
      <c r="F252" s="13">
        <f t="shared" si="24"/>
        <v>2130000</v>
      </c>
      <c r="G252" s="13" t="str">
        <f t="shared" si="24"/>
        <v/>
      </c>
      <c r="H252" s="13" t="str">
        <f t="shared" si="24"/>
        <v/>
      </c>
      <c r="I252" s="13" t="str">
        <f t="shared" si="24"/>
        <v/>
      </c>
    </row>
    <row r="253" spans="1:9" x14ac:dyDescent="0.25">
      <c r="A253" t="s">
        <v>496</v>
      </c>
      <c r="B253" s="13">
        <v>2130000</v>
      </c>
      <c r="C253" s="13" t="str">
        <f t="shared" ref="C253:I262" si="25">IF($A253=C$2,$B253,"")</f>
        <v/>
      </c>
      <c r="D253" s="13" t="str">
        <f t="shared" si="25"/>
        <v/>
      </c>
      <c r="E253" s="13" t="str">
        <f t="shared" si="25"/>
        <v/>
      </c>
      <c r="F253" s="13" t="str">
        <f t="shared" si="25"/>
        <v/>
      </c>
      <c r="G253" s="13" t="str">
        <f t="shared" si="25"/>
        <v/>
      </c>
      <c r="H253" s="13" t="str">
        <f t="shared" si="25"/>
        <v/>
      </c>
      <c r="I253" s="13">
        <f t="shared" si="25"/>
        <v>2130000</v>
      </c>
    </row>
    <row r="254" spans="1:9" x14ac:dyDescent="0.25">
      <c r="A254" t="s">
        <v>26</v>
      </c>
      <c r="B254" s="13">
        <v>2130053.8769999999</v>
      </c>
      <c r="C254" s="13">
        <f t="shared" si="25"/>
        <v>2130053.8769999999</v>
      </c>
      <c r="D254" s="13" t="str">
        <f t="shared" si="25"/>
        <v/>
      </c>
      <c r="E254" s="13" t="str">
        <f t="shared" si="25"/>
        <v/>
      </c>
      <c r="F254" s="13" t="str">
        <f t="shared" si="25"/>
        <v/>
      </c>
      <c r="G254" s="13" t="str">
        <f t="shared" si="25"/>
        <v/>
      </c>
      <c r="H254" s="13" t="str">
        <f t="shared" si="25"/>
        <v/>
      </c>
      <c r="I254" s="13" t="str">
        <f t="shared" si="25"/>
        <v/>
      </c>
    </row>
    <row r="255" spans="1:9" x14ac:dyDescent="0.25">
      <c r="A255" t="s">
        <v>496</v>
      </c>
      <c r="B255" s="13">
        <v>2150527.1370000001</v>
      </c>
      <c r="C255" s="13" t="str">
        <f t="shared" si="25"/>
        <v/>
      </c>
      <c r="D255" s="13" t="str">
        <f t="shared" si="25"/>
        <v/>
      </c>
      <c r="E255" s="13" t="str">
        <f t="shared" si="25"/>
        <v/>
      </c>
      <c r="F255" s="13" t="str">
        <f t="shared" si="25"/>
        <v/>
      </c>
      <c r="G255" s="13" t="str">
        <f t="shared" si="25"/>
        <v/>
      </c>
      <c r="H255" s="13" t="str">
        <f t="shared" si="25"/>
        <v/>
      </c>
      <c r="I255" s="13">
        <f t="shared" si="25"/>
        <v>2150527.1370000001</v>
      </c>
    </row>
    <row r="256" spans="1:9" x14ac:dyDescent="0.25">
      <c r="A256" t="s">
        <v>496</v>
      </c>
      <c r="B256" s="13">
        <v>2156249.389</v>
      </c>
      <c r="C256" s="13" t="str">
        <f t="shared" si="25"/>
        <v/>
      </c>
      <c r="D256" s="13" t="str">
        <f t="shared" si="25"/>
        <v/>
      </c>
      <c r="E256" s="13" t="str">
        <f t="shared" si="25"/>
        <v/>
      </c>
      <c r="F256" s="13" t="str">
        <f t="shared" si="25"/>
        <v/>
      </c>
      <c r="G256" s="13" t="str">
        <f t="shared" si="25"/>
        <v/>
      </c>
      <c r="H256" s="13" t="str">
        <f t="shared" si="25"/>
        <v/>
      </c>
      <c r="I256" s="13">
        <f t="shared" si="25"/>
        <v>2156249.389</v>
      </c>
    </row>
    <row r="257" spans="1:9" x14ac:dyDescent="0.25">
      <c r="A257" t="s">
        <v>496</v>
      </c>
      <c r="B257" s="13">
        <v>2174000</v>
      </c>
      <c r="C257" s="13" t="str">
        <f t="shared" si="25"/>
        <v/>
      </c>
      <c r="D257" s="13" t="str">
        <f t="shared" si="25"/>
        <v/>
      </c>
      <c r="E257" s="13" t="str">
        <f t="shared" si="25"/>
        <v/>
      </c>
      <c r="F257" s="13" t="str">
        <f t="shared" si="25"/>
        <v/>
      </c>
      <c r="G257" s="13" t="str">
        <f t="shared" si="25"/>
        <v/>
      </c>
      <c r="H257" s="13" t="str">
        <f t="shared" si="25"/>
        <v/>
      </c>
      <c r="I257" s="13">
        <f t="shared" si="25"/>
        <v>2174000</v>
      </c>
    </row>
    <row r="258" spans="1:9" x14ac:dyDescent="0.25">
      <c r="A258" t="s">
        <v>26</v>
      </c>
      <c r="B258" s="13">
        <v>2206000</v>
      </c>
      <c r="C258" s="13">
        <f t="shared" si="25"/>
        <v>2206000</v>
      </c>
      <c r="D258" s="13" t="str">
        <f t="shared" si="25"/>
        <v/>
      </c>
      <c r="E258" s="13" t="str">
        <f t="shared" si="25"/>
        <v/>
      </c>
      <c r="F258" s="13" t="str">
        <f t="shared" si="25"/>
        <v/>
      </c>
      <c r="G258" s="13" t="str">
        <f t="shared" si="25"/>
        <v/>
      </c>
      <c r="H258" s="13" t="str">
        <f t="shared" si="25"/>
        <v/>
      </c>
      <c r="I258" s="13" t="str">
        <f t="shared" si="25"/>
        <v/>
      </c>
    </row>
    <row r="259" spans="1:9" x14ac:dyDescent="0.25">
      <c r="A259" t="s">
        <v>26</v>
      </c>
      <c r="B259" s="13">
        <v>2206000</v>
      </c>
      <c r="C259" s="13">
        <f t="shared" si="25"/>
        <v>2206000</v>
      </c>
      <c r="D259" s="13" t="str">
        <f t="shared" si="25"/>
        <v/>
      </c>
      <c r="E259" s="13" t="str">
        <f t="shared" si="25"/>
        <v/>
      </c>
      <c r="F259" s="13" t="str">
        <f t="shared" si="25"/>
        <v/>
      </c>
      <c r="G259" s="13" t="str">
        <f t="shared" si="25"/>
        <v/>
      </c>
      <c r="H259" s="13" t="str">
        <f t="shared" si="25"/>
        <v/>
      </c>
      <c r="I259" s="13" t="str">
        <f t="shared" si="25"/>
        <v/>
      </c>
    </row>
    <row r="260" spans="1:9" x14ac:dyDescent="0.25">
      <c r="A260" t="s">
        <v>177</v>
      </c>
      <c r="B260" s="13">
        <v>2206000</v>
      </c>
      <c r="C260" s="13" t="str">
        <f t="shared" si="25"/>
        <v/>
      </c>
      <c r="D260" s="13" t="str">
        <f t="shared" si="25"/>
        <v/>
      </c>
      <c r="E260" s="13">
        <f t="shared" si="25"/>
        <v>2206000</v>
      </c>
      <c r="F260" s="13" t="str">
        <f t="shared" si="25"/>
        <v/>
      </c>
      <c r="G260" s="13" t="str">
        <f t="shared" si="25"/>
        <v/>
      </c>
      <c r="H260" s="13" t="str">
        <f t="shared" si="25"/>
        <v/>
      </c>
      <c r="I260" s="13" t="str">
        <f t="shared" si="25"/>
        <v/>
      </c>
    </row>
    <row r="261" spans="1:9" x14ac:dyDescent="0.25">
      <c r="A261" t="s">
        <v>177</v>
      </c>
      <c r="B261" s="13">
        <v>2217152.5389999999</v>
      </c>
      <c r="C261" s="13" t="str">
        <f t="shared" si="25"/>
        <v/>
      </c>
      <c r="D261" s="13" t="str">
        <f t="shared" si="25"/>
        <v/>
      </c>
      <c r="E261" s="13">
        <f t="shared" si="25"/>
        <v>2217152.5389999999</v>
      </c>
      <c r="F261" s="13" t="str">
        <f t="shared" si="25"/>
        <v/>
      </c>
      <c r="G261" s="13" t="str">
        <f t="shared" si="25"/>
        <v/>
      </c>
      <c r="H261" s="13" t="str">
        <f t="shared" si="25"/>
        <v/>
      </c>
      <c r="I261" s="13" t="str">
        <f t="shared" si="25"/>
        <v/>
      </c>
    </row>
    <row r="262" spans="1:9" x14ac:dyDescent="0.25">
      <c r="A262" t="s">
        <v>177</v>
      </c>
      <c r="B262" s="13">
        <v>2250000</v>
      </c>
      <c r="C262" s="13" t="str">
        <f t="shared" si="25"/>
        <v/>
      </c>
      <c r="D262" s="13" t="str">
        <f t="shared" si="25"/>
        <v/>
      </c>
      <c r="E262" s="13">
        <f t="shared" si="25"/>
        <v>2250000</v>
      </c>
      <c r="F262" s="13" t="str">
        <f t="shared" si="25"/>
        <v/>
      </c>
      <c r="G262" s="13" t="str">
        <f t="shared" si="25"/>
        <v/>
      </c>
      <c r="H262" s="13" t="str">
        <f t="shared" si="25"/>
        <v/>
      </c>
      <c r="I262" s="13" t="str">
        <f t="shared" si="25"/>
        <v/>
      </c>
    </row>
    <row r="263" spans="1:9" x14ac:dyDescent="0.25">
      <c r="A263" t="s">
        <v>26</v>
      </c>
      <c r="B263" s="13">
        <v>2282000</v>
      </c>
      <c r="C263" s="13">
        <f t="shared" ref="C263:I272" si="26">IF($A263=C$2,$B263,"")</f>
        <v>2282000</v>
      </c>
      <c r="D263" s="13" t="str">
        <f t="shared" si="26"/>
        <v/>
      </c>
      <c r="E263" s="13" t="str">
        <f t="shared" si="26"/>
        <v/>
      </c>
      <c r="F263" s="13" t="str">
        <f t="shared" si="26"/>
        <v/>
      </c>
      <c r="G263" s="13" t="str">
        <f t="shared" si="26"/>
        <v/>
      </c>
      <c r="H263" s="13" t="str">
        <f t="shared" si="26"/>
        <v/>
      </c>
      <c r="I263" s="13" t="str">
        <f t="shared" si="26"/>
        <v/>
      </c>
    </row>
    <row r="264" spans="1:9" x14ac:dyDescent="0.25">
      <c r="A264" t="s">
        <v>177</v>
      </c>
      <c r="B264" s="13">
        <v>2282000</v>
      </c>
      <c r="C264" s="13" t="str">
        <f t="shared" si="26"/>
        <v/>
      </c>
      <c r="D264" s="13" t="str">
        <f t="shared" si="26"/>
        <v/>
      </c>
      <c r="E264" s="13">
        <f t="shared" si="26"/>
        <v>2282000</v>
      </c>
      <c r="F264" s="13" t="str">
        <f t="shared" si="26"/>
        <v/>
      </c>
      <c r="G264" s="13" t="str">
        <f t="shared" si="26"/>
        <v/>
      </c>
      <c r="H264" s="13" t="str">
        <f t="shared" si="26"/>
        <v/>
      </c>
      <c r="I264" s="13" t="str">
        <f t="shared" si="26"/>
        <v/>
      </c>
    </row>
    <row r="265" spans="1:9" x14ac:dyDescent="0.25">
      <c r="A265" t="s">
        <v>177</v>
      </c>
      <c r="B265" s="13">
        <v>2282000</v>
      </c>
      <c r="C265" s="13" t="str">
        <f t="shared" si="26"/>
        <v/>
      </c>
      <c r="D265" s="13" t="str">
        <f t="shared" si="26"/>
        <v/>
      </c>
      <c r="E265" s="13">
        <f t="shared" si="26"/>
        <v>2282000</v>
      </c>
      <c r="F265" s="13" t="str">
        <f t="shared" si="26"/>
        <v/>
      </c>
      <c r="G265" s="13" t="str">
        <f t="shared" si="26"/>
        <v/>
      </c>
      <c r="H265" s="13" t="str">
        <f t="shared" si="26"/>
        <v/>
      </c>
      <c r="I265" s="13" t="str">
        <f t="shared" si="26"/>
        <v/>
      </c>
    </row>
    <row r="266" spans="1:9" x14ac:dyDescent="0.25">
      <c r="A266" t="s">
        <v>496</v>
      </c>
      <c r="B266" s="13">
        <v>2326000</v>
      </c>
      <c r="C266" s="13" t="str">
        <f t="shared" si="26"/>
        <v/>
      </c>
      <c r="D266" s="13" t="str">
        <f t="shared" si="26"/>
        <v/>
      </c>
      <c r="E266" s="13" t="str">
        <f t="shared" si="26"/>
        <v/>
      </c>
      <c r="F266" s="13" t="str">
        <f t="shared" si="26"/>
        <v/>
      </c>
      <c r="G266" s="13" t="str">
        <f t="shared" si="26"/>
        <v/>
      </c>
      <c r="H266" s="13" t="str">
        <f t="shared" si="26"/>
        <v/>
      </c>
      <c r="I266" s="13">
        <f t="shared" si="26"/>
        <v>2326000</v>
      </c>
    </row>
    <row r="267" spans="1:9" x14ac:dyDescent="0.25">
      <c r="A267" t="s">
        <v>26</v>
      </c>
      <c r="B267" s="13">
        <v>2354626.196</v>
      </c>
      <c r="C267" s="13">
        <f t="shared" si="26"/>
        <v>2354626.196</v>
      </c>
      <c r="D267" s="13" t="str">
        <f t="shared" si="26"/>
        <v/>
      </c>
      <c r="E267" s="13" t="str">
        <f t="shared" si="26"/>
        <v/>
      </c>
      <c r="F267" s="13" t="str">
        <f t="shared" si="26"/>
        <v/>
      </c>
      <c r="G267" s="13" t="str">
        <f t="shared" si="26"/>
        <v/>
      </c>
      <c r="H267" s="13" t="str">
        <f t="shared" si="26"/>
        <v/>
      </c>
      <c r="I267" s="13" t="str">
        <f t="shared" si="26"/>
        <v/>
      </c>
    </row>
    <row r="268" spans="1:9" x14ac:dyDescent="0.25">
      <c r="A268" t="s">
        <v>177</v>
      </c>
      <c r="B268" s="13">
        <v>2370000</v>
      </c>
      <c r="C268" s="13" t="str">
        <f t="shared" si="26"/>
        <v/>
      </c>
      <c r="D268" s="13" t="str">
        <f t="shared" si="26"/>
        <v/>
      </c>
      <c r="E268" s="13">
        <f t="shared" si="26"/>
        <v>2370000</v>
      </c>
      <c r="F268" s="13" t="str">
        <f t="shared" si="26"/>
        <v/>
      </c>
      <c r="G268" s="13" t="str">
        <f t="shared" si="26"/>
        <v/>
      </c>
      <c r="H268" s="13" t="str">
        <f t="shared" si="26"/>
        <v/>
      </c>
      <c r="I268" s="13" t="str">
        <f t="shared" si="26"/>
        <v/>
      </c>
    </row>
    <row r="269" spans="1:9" x14ac:dyDescent="0.25">
      <c r="A269" t="s">
        <v>496</v>
      </c>
      <c r="B269" s="13">
        <v>2447957.0810000002</v>
      </c>
      <c r="C269" s="13" t="str">
        <f t="shared" si="26"/>
        <v/>
      </c>
      <c r="D269" s="13" t="str">
        <f t="shared" si="26"/>
        <v/>
      </c>
      <c r="E269" s="13" t="str">
        <f t="shared" si="26"/>
        <v/>
      </c>
      <c r="F269" s="13" t="str">
        <f t="shared" si="26"/>
        <v/>
      </c>
      <c r="G269" s="13" t="str">
        <f t="shared" si="26"/>
        <v/>
      </c>
      <c r="H269" s="13" t="str">
        <f t="shared" si="26"/>
        <v/>
      </c>
      <c r="I269" s="13">
        <f t="shared" si="26"/>
        <v>2447957.0810000002</v>
      </c>
    </row>
    <row r="270" spans="1:9" x14ac:dyDescent="0.25">
      <c r="A270" t="s">
        <v>26</v>
      </c>
      <c r="B270" s="13">
        <v>2452857.0795454546</v>
      </c>
      <c r="C270" s="13">
        <f t="shared" si="26"/>
        <v>2452857.0795454546</v>
      </c>
      <c r="D270" s="13" t="str">
        <f t="shared" si="26"/>
        <v/>
      </c>
      <c r="E270" s="13" t="str">
        <f t="shared" si="26"/>
        <v/>
      </c>
      <c r="F270" s="13" t="str">
        <f t="shared" si="26"/>
        <v/>
      </c>
      <c r="G270" s="13" t="str">
        <f t="shared" si="26"/>
        <v/>
      </c>
      <c r="H270" s="13" t="str">
        <f t="shared" si="26"/>
        <v/>
      </c>
      <c r="I270" s="13" t="str">
        <f t="shared" si="26"/>
        <v/>
      </c>
    </row>
    <row r="271" spans="1:9" x14ac:dyDescent="0.25">
      <c r="A271" t="s">
        <v>26</v>
      </c>
      <c r="B271" s="13">
        <v>2462400.5942727271</v>
      </c>
      <c r="C271" s="13">
        <f t="shared" si="26"/>
        <v>2462400.5942727271</v>
      </c>
      <c r="D271" s="13" t="str">
        <f t="shared" si="26"/>
        <v/>
      </c>
      <c r="E271" s="13" t="str">
        <f t="shared" si="26"/>
        <v/>
      </c>
      <c r="F271" s="13" t="str">
        <f t="shared" si="26"/>
        <v/>
      </c>
      <c r="G271" s="13" t="str">
        <f t="shared" si="26"/>
        <v/>
      </c>
      <c r="H271" s="13" t="str">
        <f t="shared" si="26"/>
        <v/>
      </c>
      <c r="I271" s="13" t="str">
        <f t="shared" si="26"/>
        <v/>
      </c>
    </row>
    <row r="272" spans="1:9" x14ac:dyDescent="0.25">
      <c r="A272" t="s">
        <v>496</v>
      </c>
      <c r="B272" s="13">
        <v>2488214.108</v>
      </c>
      <c r="C272" s="13" t="str">
        <f t="shared" si="26"/>
        <v/>
      </c>
      <c r="D272" s="13" t="str">
        <f t="shared" si="26"/>
        <v/>
      </c>
      <c r="E272" s="13" t="str">
        <f t="shared" si="26"/>
        <v/>
      </c>
      <c r="F272" s="13" t="str">
        <f t="shared" si="26"/>
        <v/>
      </c>
      <c r="G272" s="13" t="str">
        <f t="shared" si="26"/>
        <v/>
      </c>
      <c r="H272" s="13" t="str">
        <f t="shared" si="26"/>
        <v/>
      </c>
      <c r="I272" s="13">
        <f t="shared" si="26"/>
        <v>2488214.108</v>
      </c>
    </row>
    <row r="273" spans="1:9" x14ac:dyDescent="0.25">
      <c r="A273" t="s">
        <v>177</v>
      </c>
      <c r="B273" s="13">
        <v>2598000</v>
      </c>
      <c r="C273" s="13" t="str">
        <f t="shared" ref="C273:I282" si="27">IF($A273=C$2,$B273,"")</f>
        <v/>
      </c>
      <c r="D273" s="13" t="str">
        <f t="shared" si="27"/>
        <v/>
      </c>
      <c r="E273" s="13">
        <f t="shared" si="27"/>
        <v>2598000</v>
      </c>
      <c r="F273" s="13" t="str">
        <f t="shared" si="27"/>
        <v/>
      </c>
      <c r="G273" s="13" t="str">
        <f t="shared" si="27"/>
        <v/>
      </c>
      <c r="H273" s="13" t="str">
        <f t="shared" si="27"/>
        <v/>
      </c>
      <c r="I273" s="13" t="str">
        <f t="shared" si="27"/>
        <v/>
      </c>
    </row>
    <row r="274" spans="1:9" x14ac:dyDescent="0.25">
      <c r="A274" t="s">
        <v>26</v>
      </c>
      <c r="B274" s="13">
        <v>2604249.7319999998</v>
      </c>
      <c r="C274" s="13">
        <f t="shared" si="27"/>
        <v>2604249.7319999998</v>
      </c>
      <c r="D274" s="13" t="str">
        <f t="shared" si="27"/>
        <v/>
      </c>
      <c r="E274" s="13" t="str">
        <f t="shared" si="27"/>
        <v/>
      </c>
      <c r="F274" s="13" t="str">
        <f t="shared" si="27"/>
        <v/>
      </c>
      <c r="G274" s="13" t="str">
        <f t="shared" si="27"/>
        <v/>
      </c>
      <c r="H274" s="13" t="str">
        <f t="shared" si="27"/>
        <v/>
      </c>
      <c r="I274" s="13" t="str">
        <f t="shared" si="27"/>
        <v/>
      </c>
    </row>
    <row r="275" spans="1:9" x14ac:dyDescent="0.25">
      <c r="A275" t="s">
        <v>496</v>
      </c>
      <c r="B275" s="13">
        <v>2647467.0068181818</v>
      </c>
      <c r="C275" s="13" t="str">
        <f t="shared" si="27"/>
        <v/>
      </c>
      <c r="D275" s="13" t="str">
        <f t="shared" si="27"/>
        <v/>
      </c>
      <c r="E275" s="13" t="str">
        <f t="shared" si="27"/>
        <v/>
      </c>
      <c r="F275" s="13" t="str">
        <f t="shared" si="27"/>
        <v/>
      </c>
      <c r="G275" s="13" t="str">
        <f t="shared" si="27"/>
        <v/>
      </c>
      <c r="H275" s="13" t="str">
        <f t="shared" si="27"/>
        <v/>
      </c>
      <c r="I275" s="13">
        <f t="shared" si="27"/>
        <v>2647467.0068181818</v>
      </c>
    </row>
    <row r="276" spans="1:9" x14ac:dyDescent="0.25">
      <c r="A276" t="s">
        <v>177</v>
      </c>
      <c r="B276" s="13">
        <v>2651660.9856000002</v>
      </c>
      <c r="C276" s="13" t="str">
        <f t="shared" si="27"/>
        <v/>
      </c>
      <c r="D276" s="13" t="str">
        <f t="shared" si="27"/>
        <v/>
      </c>
      <c r="E276" s="13">
        <f t="shared" si="27"/>
        <v>2651660.9856000002</v>
      </c>
      <c r="F276" s="13" t="str">
        <f t="shared" si="27"/>
        <v/>
      </c>
      <c r="G276" s="13" t="str">
        <f t="shared" si="27"/>
        <v/>
      </c>
      <c r="H276" s="13" t="str">
        <f t="shared" si="27"/>
        <v/>
      </c>
      <c r="I276" s="13" t="str">
        <f t="shared" si="27"/>
        <v/>
      </c>
    </row>
    <row r="277" spans="1:9" x14ac:dyDescent="0.25">
      <c r="A277" t="s">
        <v>496</v>
      </c>
      <c r="B277" s="13">
        <v>2651660.9856000002</v>
      </c>
      <c r="C277" s="13" t="str">
        <f t="shared" si="27"/>
        <v/>
      </c>
      <c r="D277" s="13" t="str">
        <f t="shared" si="27"/>
        <v/>
      </c>
      <c r="E277" s="13" t="str">
        <f t="shared" si="27"/>
        <v/>
      </c>
      <c r="F277" s="13" t="str">
        <f t="shared" si="27"/>
        <v/>
      </c>
      <c r="G277" s="13" t="str">
        <f t="shared" si="27"/>
        <v/>
      </c>
      <c r="H277" s="13" t="str">
        <f t="shared" si="27"/>
        <v/>
      </c>
      <c r="I277" s="13">
        <f t="shared" si="27"/>
        <v>2651660.9856000002</v>
      </c>
    </row>
    <row r="278" spans="1:9" x14ac:dyDescent="0.25">
      <c r="A278" t="s">
        <v>26</v>
      </c>
      <c r="B278" s="13">
        <v>2653385.0496000005</v>
      </c>
      <c r="C278" s="13">
        <f t="shared" si="27"/>
        <v>2653385.0496000005</v>
      </c>
      <c r="D278" s="13" t="str">
        <f t="shared" si="27"/>
        <v/>
      </c>
      <c r="E278" s="13" t="str">
        <f t="shared" si="27"/>
        <v/>
      </c>
      <c r="F278" s="13" t="str">
        <f t="shared" si="27"/>
        <v/>
      </c>
      <c r="G278" s="13" t="str">
        <f t="shared" si="27"/>
        <v/>
      </c>
      <c r="H278" s="13" t="str">
        <f t="shared" si="27"/>
        <v/>
      </c>
      <c r="I278" s="13" t="str">
        <f t="shared" si="27"/>
        <v/>
      </c>
    </row>
    <row r="279" spans="1:9" x14ac:dyDescent="0.25">
      <c r="A279" t="s">
        <v>496</v>
      </c>
      <c r="B279" s="13">
        <v>2657102.5625999998</v>
      </c>
      <c r="C279" s="13" t="str">
        <f t="shared" si="27"/>
        <v/>
      </c>
      <c r="D279" s="13" t="str">
        <f t="shared" si="27"/>
        <v/>
      </c>
      <c r="E279" s="13" t="str">
        <f t="shared" si="27"/>
        <v/>
      </c>
      <c r="F279" s="13" t="str">
        <f t="shared" si="27"/>
        <v/>
      </c>
      <c r="G279" s="13" t="str">
        <f t="shared" si="27"/>
        <v/>
      </c>
      <c r="H279" s="13" t="str">
        <f t="shared" si="27"/>
        <v/>
      </c>
      <c r="I279" s="13">
        <f t="shared" si="27"/>
        <v>2657102.5625999998</v>
      </c>
    </row>
    <row r="280" spans="1:9" x14ac:dyDescent="0.25">
      <c r="A280" t="s">
        <v>496</v>
      </c>
      <c r="B280" s="13">
        <v>2664106.5725999996</v>
      </c>
      <c r="C280" s="13" t="str">
        <f t="shared" si="27"/>
        <v/>
      </c>
      <c r="D280" s="13" t="str">
        <f t="shared" si="27"/>
        <v/>
      </c>
      <c r="E280" s="13" t="str">
        <f t="shared" si="27"/>
        <v/>
      </c>
      <c r="F280" s="13" t="str">
        <f t="shared" si="27"/>
        <v/>
      </c>
      <c r="G280" s="13" t="str">
        <f t="shared" si="27"/>
        <v/>
      </c>
      <c r="H280" s="13" t="str">
        <f t="shared" si="27"/>
        <v/>
      </c>
      <c r="I280" s="13">
        <f t="shared" si="27"/>
        <v>2664106.5725999996</v>
      </c>
    </row>
    <row r="281" spans="1:9" x14ac:dyDescent="0.25">
      <c r="A281" t="s">
        <v>26</v>
      </c>
      <c r="B281" s="13">
        <v>2682959.3128727274</v>
      </c>
      <c r="C281" s="13">
        <f t="shared" si="27"/>
        <v>2682959.3128727274</v>
      </c>
      <c r="D281" s="13" t="str">
        <f t="shared" si="27"/>
        <v/>
      </c>
      <c r="E281" s="13" t="str">
        <f t="shared" si="27"/>
        <v/>
      </c>
      <c r="F281" s="13" t="str">
        <f t="shared" si="27"/>
        <v/>
      </c>
      <c r="G281" s="13" t="str">
        <f t="shared" si="27"/>
        <v/>
      </c>
      <c r="H281" s="13" t="str">
        <f t="shared" si="27"/>
        <v/>
      </c>
      <c r="I281" s="13" t="str">
        <f t="shared" si="27"/>
        <v/>
      </c>
    </row>
    <row r="282" spans="1:9" x14ac:dyDescent="0.25">
      <c r="A282" t="s">
        <v>177</v>
      </c>
      <c r="B282" s="13">
        <v>2694229.5119636366</v>
      </c>
      <c r="C282" s="13" t="str">
        <f t="shared" si="27"/>
        <v/>
      </c>
      <c r="D282" s="13" t="str">
        <f t="shared" si="27"/>
        <v/>
      </c>
      <c r="E282" s="13">
        <f t="shared" si="27"/>
        <v>2694229.5119636366</v>
      </c>
      <c r="F282" s="13" t="str">
        <f t="shared" si="27"/>
        <v/>
      </c>
      <c r="G282" s="13" t="str">
        <f t="shared" si="27"/>
        <v/>
      </c>
      <c r="H282" s="13" t="str">
        <f t="shared" si="27"/>
        <v/>
      </c>
      <c r="I282" s="13" t="str">
        <f t="shared" si="27"/>
        <v/>
      </c>
    </row>
    <row r="283" spans="1:9" x14ac:dyDescent="0.25">
      <c r="A283" t="s">
        <v>177</v>
      </c>
      <c r="B283" s="13">
        <v>2695660.9856000002</v>
      </c>
      <c r="C283" s="13" t="str">
        <f t="shared" ref="C283:I292" si="28">IF($A283=C$2,$B283,"")</f>
        <v/>
      </c>
      <c r="D283" s="13" t="str">
        <f t="shared" si="28"/>
        <v/>
      </c>
      <c r="E283" s="13">
        <f t="shared" si="28"/>
        <v>2695660.9856000002</v>
      </c>
      <c r="F283" s="13" t="str">
        <f t="shared" si="28"/>
        <v/>
      </c>
      <c r="G283" s="13" t="str">
        <f t="shared" si="28"/>
        <v/>
      </c>
      <c r="H283" s="13" t="str">
        <f t="shared" si="28"/>
        <v/>
      </c>
      <c r="I283" s="13" t="str">
        <f t="shared" si="28"/>
        <v/>
      </c>
    </row>
    <row r="284" spans="1:9" x14ac:dyDescent="0.25">
      <c r="A284" t="s">
        <v>177</v>
      </c>
      <c r="B284" s="13">
        <v>2727660.9856000002</v>
      </c>
      <c r="C284" s="13" t="str">
        <f t="shared" si="28"/>
        <v/>
      </c>
      <c r="D284" s="13" t="str">
        <f t="shared" si="28"/>
        <v/>
      </c>
      <c r="E284" s="13">
        <f t="shared" si="28"/>
        <v>2727660.9856000002</v>
      </c>
      <c r="F284" s="13" t="str">
        <f t="shared" si="28"/>
        <v/>
      </c>
      <c r="G284" s="13" t="str">
        <f t="shared" si="28"/>
        <v/>
      </c>
      <c r="H284" s="13" t="str">
        <f t="shared" si="28"/>
        <v/>
      </c>
      <c r="I284" s="13" t="str">
        <f t="shared" si="28"/>
        <v/>
      </c>
    </row>
    <row r="285" spans="1:9" x14ac:dyDescent="0.25">
      <c r="A285" t="s">
        <v>312</v>
      </c>
      <c r="B285" s="13">
        <v>2727660.9856000002</v>
      </c>
      <c r="C285" s="13" t="str">
        <f t="shared" si="28"/>
        <v/>
      </c>
      <c r="D285" s="13" t="str">
        <f t="shared" si="28"/>
        <v/>
      </c>
      <c r="E285" s="13" t="str">
        <f t="shared" si="28"/>
        <v/>
      </c>
      <c r="F285" s="13">
        <f t="shared" si="28"/>
        <v>2727660.9856000002</v>
      </c>
      <c r="G285" s="13" t="str">
        <f t="shared" si="28"/>
        <v/>
      </c>
      <c r="H285" s="13" t="str">
        <f t="shared" si="28"/>
        <v/>
      </c>
      <c r="I285" s="13" t="str">
        <f t="shared" si="28"/>
        <v/>
      </c>
    </row>
    <row r="286" spans="1:9" x14ac:dyDescent="0.25">
      <c r="A286" t="s">
        <v>496</v>
      </c>
      <c r="B286" s="13">
        <v>2727660.9856000002</v>
      </c>
      <c r="C286" s="13" t="str">
        <f t="shared" si="28"/>
        <v/>
      </c>
      <c r="D286" s="13" t="str">
        <f t="shared" si="28"/>
        <v/>
      </c>
      <c r="E286" s="13" t="str">
        <f t="shared" si="28"/>
        <v/>
      </c>
      <c r="F286" s="13" t="str">
        <f t="shared" si="28"/>
        <v/>
      </c>
      <c r="G286" s="13" t="str">
        <f t="shared" si="28"/>
        <v/>
      </c>
      <c r="H286" s="13" t="str">
        <f t="shared" si="28"/>
        <v/>
      </c>
      <c r="I286" s="13">
        <f t="shared" si="28"/>
        <v>2727660.9856000002</v>
      </c>
    </row>
    <row r="287" spans="1:9" x14ac:dyDescent="0.25">
      <c r="A287" t="s">
        <v>177</v>
      </c>
      <c r="B287" s="13">
        <v>2771660.9856000002</v>
      </c>
      <c r="C287" s="13" t="str">
        <f t="shared" si="28"/>
        <v/>
      </c>
      <c r="D287" s="13" t="str">
        <f t="shared" si="28"/>
        <v/>
      </c>
      <c r="E287" s="13">
        <f t="shared" si="28"/>
        <v>2771660.9856000002</v>
      </c>
      <c r="F287" s="13" t="str">
        <f t="shared" si="28"/>
        <v/>
      </c>
      <c r="G287" s="13" t="str">
        <f t="shared" si="28"/>
        <v/>
      </c>
      <c r="H287" s="13" t="str">
        <f t="shared" si="28"/>
        <v/>
      </c>
      <c r="I287" s="13" t="str">
        <f t="shared" si="28"/>
        <v/>
      </c>
    </row>
    <row r="288" spans="1:9" x14ac:dyDescent="0.25">
      <c r="A288" t="s">
        <v>496</v>
      </c>
      <c r="B288" s="13">
        <v>2816106.5725999996</v>
      </c>
      <c r="C288" s="13" t="str">
        <f t="shared" si="28"/>
        <v/>
      </c>
      <c r="D288" s="13" t="str">
        <f t="shared" si="28"/>
        <v/>
      </c>
      <c r="E288" s="13" t="str">
        <f t="shared" si="28"/>
        <v/>
      </c>
      <c r="F288" s="13" t="str">
        <f t="shared" si="28"/>
        <v/>
      </c>
      <c r="G288" s="13" t="str">
        <f t="shared" si="28"/>
        <v/>
      </c>
      <c r="H288" s="13" t="str">
        <f t="shared" si="28"/>
        <v/>
      </c>
      <c r="I288" s="13">
        <f t="shared" si="28"/>
        <v>2816106.5725999996</v>
      </c>
    </row>
    <row r="289" spans="1:9" x14ac:dyDescent="0.25">
      <c r="A289" t="s">
        <v>177</v>
      </c>
      <c r="B289" s="13">
        <v>2849546.6805999996</v>
      </c>
      <c r="C289" s="13" t="str">
        <f t="shared" si="28"/>
        <v/>
      </c>
      <c r="D289" s="13" t="str">
        <f t="shared" si="28"/>
        <v/>
      </c>
      <c r="E289" s="13">
        <f t="shared" si="28"/>
        <v>2849546.6805999996</v>
      </c>
      <c r="F289" s="13" t="str">
        <f t="shared" si="28"/>
        <v/>
      </c>
      <c r="G289" s="13" t="str">
        <f t="shared" si="28"/>
        <v/>
      </c>
      <c r="H289" s="13" t="str">
        <f t="shared" si="28"/>
        <v/>
      </c>
      <c r="I289" s="13" t="str">
        <f t="shared" si="28"/>
        <v/>
      </c>
    </row>
    <row r="290" spans="1:9" x14ac:dyDescent="0.25">
      <c r="A290" t="s">
        <v>177</v>
      </c>
      <c r="B290" s="13">
        <v>2891660.9856000002</v>
      </c>
      <c r="C290" s="13" t="str">
        <f t="shared" si="28"/>
        <v/>
      </c>
      <c r="D290" s="13" t="str">
        <f t="shared" si="28"/>
        <v/>
      </c>
      <c r="E290" s="13">
        <f t="shared" si="28"/>
        <v>2891660.9856000002</v>
      </c>
      <c r="F290" s="13" t="str">
        <f t="shared" si="28"/>
        <v/>
      </c>
      <c r="G290" s="13" t="str">
        <f t="shared" si="28"/>
        <v/>
      </c>
      <c r="H290" s="13" t="str">
        <f t="shared" si="28"/>
        <v/>
      </c>
      <c r="I290" s="13" t="str">
        <f t="shared" si="28"/>
        <v/>
      </c>
    </row>
    <row r="291" spans="1:9" x14ac:dyDescent="0.25">
      <c r="A291" t="s">
        <v>26</v>
      </c>
      <c r="B291" s="13">
        <v>2913090.1524181822</v>
      </c>
      <c r="C291" s="13">
        <f t="shared" si="28"/>
        <v>2913090.1524181822</v>
      </c>
      <c r="D291" s="13" t="str">
        <f t="shared" si="28"/>
        <v/>
      </c>
      <c r="E291" s="13" t="str">
        <f t="shared" si="28"/>
        <v/>
      </c>
      <c r="F291" s="13" t="str">
        <f t="shared" si="28"/>
        <v/>
      </c>
      <c r="G291" s="13" t="str">
        <f t="shared" si="28"/>
        <v/>
      </c>
      <c r="H291" s="13" t="str">
        <f t="shared" si="28"/>
        <v/>
      </c>
      <c r="I291" s="13" t="str">
        <f t="shared" si="28"/>
        <v/>
      </c>
    </row>
    <row r="292" spans="1:9" x14ac:dyDescent="0.25">
      <c r="A292" t="s">
        <v>496</v>
      </c>
      <c r="B292" s="13">
        <v>2923660.9856000002</v>
      </c>
      <c r="C292" s="13" t="str">
        <f t="shared" si="28"/>
        <v/>
      </c>
      <c r="D292" s="13" t="str">
        <f t="shared" si="28"/>
        <v/>
      </c>
      <c r="E292" s="13" t="str">
        <f t="shared" si="28"/>
        <v/>
      </c>
      <c r="F292" s="13" t="str">
        <f t="shared" si="28"/>
        <v/>
      </c>
      <c r="G292" s="13" t="str">
        <f t="shared" si="28"/>
        <v/>
      </c>
      <c r="H292" s="13" t="str">
        <f t="shared" si="28"/>
        <v/>
      </c>
      <c r="I292" s="13">
        <f t="shared" si="28"/>
        <v>2923660.9856000002</v>
      </c>
    </row>
    <row r="293" spans="1:9" x14ac:dyDescent="0.25">
      <c r="A293" t="s">
        <v>357</v>
      </c>
      <c r="B293" s="13">
        <v>2942697.0756000001</v>
      </c>
      <c r="C293" s="13" t="str">
        <f t="shared" ref="C293:I302" si="29">IF($A293=C$2,$B293,"")</f>
        <v/>
      </c>
      <c r="D293" s="13" t="str">
        <f t="shared" si="29"/>
        <v/>
      </c>
      <c r="E293" s="13" t="str">
        <f t="shared" si="29"/>
        <v/>
      </c>
      <c r="F293" s="13" t="str">
        <f t="shared" si="29"/>
        <v/>
      </c>
      <c r="G293" s="13">
        <f t="shared" si="29"/>
        <v>2942697.0756000001</v>
      </c>
      <c r="H293" s="13" t="str">
        <f t="shared" si="29"/>
        <v/>
      </c>
      <c r="I293" s="13" t="str">
        <f t="shared" si="29"/>
        <v/>
      </c>
    </row>
    <row r="294" spans="1:9" x14ac:dyDescent="0.25">
      <c r="A294" t="s">
        <v>177</v>
      </c>
      <c r="B294" s="13">
        <v>2999660.9856000002</v>
      </c>
      <c r="C294" s="13" t="str">
        <f t="shared" si="29"/>
        <v/>
      </c>
      <c r="D294" s="13" t="str">
        <f t="shared" si="29"/>
        <v/>
      </c>
      <c r="E294" s="13">
        <f t="shared" si="29"/>
        <v>2999660.9856000002</v>
      </c>
      <c r="F294" s="13" t="str">
        <f t="shared" si="29"/>
        <v/>
      </c>
      <c r="G294" s="13" t="str">
        <f t="shared" si="29"/>
        <v/>
      </c>
      <c r="H294" s="13" t="str">
        <f t="shared" si="29"/>
        <v/>
      </c>
      <c r="I294" s="13" t="str">
        <f t="shared" si="29"/>
        <v/>
      </c>
    </row>
    <row r="295" spans="1:9" x14ac:dyDescent="0.25">
      <c r="A295" t="s">
        <v>26</v>
      </c>
      <c r="B295" s="13">
        <v>3003655.3476</v>
      </c>
      <c r="C295" s="13">
        <f t="shared" si="29"/>
        <v>3003655.3476</v>
      </c>
      <c r="D295" s="13" t="str">
        <f t="shared" si="29"/>
        <v/>
      </c>
      <c r="E295" s="13" t="str">
        <f t="shared" si="29"/>
        <v/>
      </c>
      <c r="F295" s="13" t="str">
        <f t="shared" si="29"/>
        <v/>
      </c>
      <c r="G295" s="13" t="str">
        <f t="shared" si="29"/>
        <v/>
      </c>
      <c r="H295" s="13" t="str">
        <f t="shared" si="29"/>
        <v/>
      </c>
      <c r="I295" s="13" t="str">
        <f t="shared" si="29"/>
        <v/>
      </c>
    </row>
    <row r="296" spans="1:9" x14ac:dyDescent="0.25">
      <c r="A296" t="s">
        <v>26</v>
      </c>
      <c r="B296" s="13">
        <v>3031660.9856000002</v>
      </c>
      <c r="C296" s="13">
        <f t="shared" si="29"/>
        <v>3031660.9856000002</v>
      </c>
      <c r="D296" s="13" t="str">
        <f t="shared" si="29"/>
        <v/>
      </c>
      <c r="E296" s="13" t="str">
        <f t="shared" si="29"/>
        <v/>
      </c>
      <c r="F296" s="13" t="str">
        <f t="shared" si="29"/>
        <v/>
      </c>
      <c r="G296" s="13" t="str">
        <f t="shared" si="29"/>
        <v/>
      </c>
      <c r="H296" s="13" t="str">
        <f t="shared" si="29"/>
        <v/>
      </c>
      <c r="I296" s="13" t="str">
        <f t="shared" si="29"/>
        <v/>
      </c>
    </row>
    <row r="297" spans="1:9" x14ac:dyDescent="0.25">
      <c r="A297" t="s">
        <v>177</v>
      </c>
      <c r="B297" s="13">
        <v>3039419.2736</v>
      </c>
      <c r="C297" s="13" t="str">
        <f t="shared" si="29"/>
        <v/>
      </c>
      <c r="D297" s="13" t="str">
        <f t="shared" si="29"/>
        <v/>
      </c>
      <c r="E297" s="13">
        <f t="shared" si="29"/>
        <v>3039419.2736</v>
      </c>
      <c r="F297" s="13" t="str">
        <f t="shared" si="29"/>
        <v/>
      </c>
      <c r="G297" s="13" t="str">
        <f t="shared" si="29"/>
        <v/>
      </c>
      <c r="H297" s="13" t="str">
        <f t="shared" si="29"/>
        <v/>
      </c>
      <c r="I297" s="13" t="str">
        <f t="shared" si="29"/>
        <v/>
      </c>
    </row>
    <row r="298" spans="1:9" x14ac:dyDescent="0.25">
      <c r="A298" t="s">
        <v>26</v>
      </c>
      <c r="B298" s="13">
        <v>3060976.8373272726</v>
      </c>
      <c r="C298" s="13">
        <f t="shared" si="29"/>
        <v>3060976.8373272726</v>
      </c>
      <c r="D298" s="13" t="str">
        <f t="shared" si="29"/>
        <v/>
      </c>
      <c r="E298" s="13" t="str">
        <f t="shared" si="29"/>
        <v/>
      </c>
      <c r="F298" s="13" t="str">
        <f t="shared" si="29"/>
        <v/>
      </c>
      <c r="G298" s="13" t="str">
        <f t="shared" si="29"/>
        <v/>
      </c>
      <c r="H298" s="13" t="str">
        <f t="shared" si="29"/>
        <v/>
      </c>
      <c r="I298" s="13" t="str">
        <f t="shared" si="29"/>
        <v/>
      </c>
    </row>
    <row r="299" spans="1:9" x14ac:dyDescent="0.25">
      <c r="A299" t="s">
        <v>312</v>
      </c>
      <c r="B299" s="13">
        <v>3077240.7797818184</v>
      </c>
      <c r="C299" s="13" t="str">
        <f t="shared" si="29"/>
        <v/>
      </c>
      <c r="D299" s="13" t="str">
        <f t="shared" si="29"/>
        <v/>
      </c>
      <c r="E299" s="13" t="str">
        <f t="shared" si="29"/>
        <v/>
      </c>
      <c r="F299" s="13">
        <f t="shared" si="29"/>
        <v>3077240.7797818184</v>
      </c>
      <c r="G299" s="13" t="str">
        <f t="shared" si="29"/>
        <v/>
      </c>
      <c r="H299" s="13" t="str">
        <f t="shared" si="29"/>
        <v/>
      </c>
      <c r="I299" s="13" t="str">
        <f t="shared" si="29"/>
        <v/>
      </c>
    </row>
    <row r="300" spans="1:9" x14ac:dyDescent="0.25">
      <c r="A300" t="s">
        <v>496</v>
      </c>
      <c r="B300" s="13">
        <v>3124240.4255999997</v>
      </c>
      <c r="C300" s="13" t="str">
        <f t="shared" si="29"/>
        <v/>
      </c>
      <c r="D300" s="13" t="str">
        <f t="shared" si="29"/>
        <v/>
      </c>
      <c r="E300" s="13" t="str">
        <f t="shared" si="29"/>
        <v/>
      </c>
      <c r="F300" s="13" t="str">
        <f t="shared" si="29"/>
        <v/>
      </c>
      <c r="G300" s="13" t="str">
        <f t="shared" si="29"/>
        <v/>
      </c>
      <c r="H300" s="13" t="str">
        <f t="shared" si="29"/>
        <v/>
      </c>
      <c r="I300" s="13">
        <f t="shared" si="29"/>
        <v>3124240.4255999997</v>
      </c>
    </row>
    <row r="301" spans="1:9" x14ac:dyDescent="0.25">
      <c r="A301" t="s">
        <v>496</v>
      </c>
      <c r="B301" s="13">
        <v>3129214.7712363638</v>
      </c>
      <c r="C301" s="13" t="str">
        <f t="shared" si="29"/>
        <v/>
      </c>
      <c r="D301" s="13" t="str">
        <f t="shared" si="29"/>
        <v/>
      </c>
      <c r="E301" s="13" t="str">
        <f t="shared" si="29"/>
        <v/>
      </c>
      <c r="F301" s="13" t="str">
        <f t="shared" si="29"/>
        <v/>
      </c>
      <c r="G301" s="13" t="str">
        <f t="shared" si="29"/>
        <v/>
      </c>
      <c r="H301" s="13" t="str">
        <f t="shared" si="29"/>
        <v/>
      </c>
      <c r="I301" s="13">
        <f t="shared" si="29"/>
        <v>3129214.7712363638</v>
      </c>
    </row>
    <row r="302" spans="1:9" x14ac:dyDescent="0.25">
      <c r="A302" t="s">
        <v>177</v>
      </c>
      <c r="B302" s="13">
        <v>3565380.7122363634</v>
      </c>
      <c r="C302" s="13" t="str">
        <f t="shared" si="29"/>
        <v/>
      </c>
      <c r="D302" s="13" t="str">
        <f t="shared" si="29"/>
        <v/>
      </c>
      <c r="E302" s="13">
        <f t="shared" si="29"/>
        <v>3565380.7122363634</v>
      </c>
      <c r="F302" s="13" t="str">
        <f t="shared" si="29"/>
        <v/>
      </c>
      <c r="G302" s="13" t="str">
        <f t="shared" si="29"/>
        <v/>
      </c>
      <c r="H302" s="13" t="str">
        <f t="shared" si="29"/>
        <v/>
      </c>
      <c r="I302" s="13" t="str">
        <f t="shared" si="29"/>
        <v/>
      </c>
    </row>
  </sheetData>
  <autoFilter ref="A2:I2" xr:uid="{F635D226-1C7A-4D6C-93C1-199F157FE8C3}">
    <sortState xmlns:xlrd2="http://schemas.microsoft.com/office/spreadsheetml/2017/richdata2" ref="A3:I302">
      <sortCondition ref="B2"/>
    </sortState>
  </autoFilter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E6EC-67B6-4941-8015-84222E5F3658}">
  <dimension ref="A1:K15"/>
  <sheetViews>
    <sheetView workbookViewId="0">
      <selection activeCell="F42" sqref="F42"/>
    </sheetView>
  </sheetViews>
  <sheetFormatPr defaultRowHeight="15" x14ac:dyDescent="0.25"/>
  <sheetData>
    <row r="1" spans="1:11" x14ac:dyDescent="0.25">
      <c r="A1" t="s">
        <v>812</v>
      </c>
      <c r="B1" t="s">
        <v>813</v>
      </c>
      <c r="C1" t="s">
        <v>814</v>
      </c>
      <c r="D1" t="s">
        <v>815</v>
      </c>
      <c r="E1" t="s">
        <v>816</v>
      </c>
      <c r="F1" t="s">
        <v>817</v>
      </c>
      <c r="G1" t="s">
        <v>818</v>
      </c>
      <c r="H1" t="s">
        <v>819</v>
      </c>
      <c r="I1" t="s">
        <v>820</v>
      </c>
      <c r="J1" t="s">
        <v>821</v>
      </c>
      <c r="K1" t="s">
        <v>822</v>
      </c>
    </row>
    <row r="2" spans="1:11" x14ac:dyDescent="0.25">
      <c r="A2">
        <v>13021</v>
      </c>
      <c r="B2" t="s">
        <v>823</v>
      </c>
      <c r="C2" t="s">
        <v>824</v>
      </c>
      <c r="D2" t="s">
        <v>144</v>
      </c>
      <c r="E2">
        <v>155</v>
      </c>
      <c r="F2">
        <v>119.3642242911</v>
      </c>
      <c r="G2" t="s">
        <v>26</v>
      </c>
      <c r="H2" t="s">
        <v>146</v>
      </c>
      <c r="I2" t="s">
        <v>825</v>
      </c>
      <c r="J2" t="s">
        <v>826</v>
      </c>
      <c r="K2" t="s">
        <v>827</v>
      </c>
    </row>
    <row r="3" spans="1:11" x14ac:dyDescent="0.25">
      <c r="A3">
        <v>13029</v>
      </c>
      <c r="B3" t="s">
        <v>828</v>
      </c>
      <c r="C3" t="s">
        <v>824</v>
      </c>
      <c r="D3" t="s">
        <v>148</v>
      </c>
      <c r="E3">
        <v>182</v>
      </c>
      <c r="F3">
        <v>91.612148905840002</v>
      </c>
      <c r="G3" t="s">
        <v>26</v>
      </c>
      <c r="H3" t="s">
        <v>146</v>
      </c>
      <c r="I3" t="s">
        <v>825</v>
      </c>
      <c r="J3" t="s">
        <v>826</v>
      </c>
      <c r="K3" t="s">
        <v>829</v>
      </c>
    </row>
    <row r="4" spans="1:11" x14ac:dyDescent="0.25">
      <c r="A4">
        <v>13065</v>
      </c>
      <c r="B4" t="s">
        <v>830</v>
      </c>
      <c r="C4" t="s">
        <v>824</v>
      </c>
      <c r="D4" t="s">
        <v>144</v>
      </c>
      <c r="E4">
        <v>123</v>
      </c>
      <c r="F4">
        <v>143.60004089009999</v>
      </c>
      <c r="G4" t="s">
        <v>496</v>
      </c>
      <c r="H4" t="s">
        <v>146</v>
      </c>
      <c r="I4" t="s">
        <v>825</v>
      </c>
      <c r="J4" t="s">
        <v>826</v>
      </c>
      <c r="K4" t="s">
        <v>831</v>
      </c>
    </row>
    <row r="5" spans="1:11" x14ac:dyDescent="0.25">
      <c r="A5">
        <v>13067</v>
      </c>
      <c r="B5" t="s">
        <v>832</v>
      </c>
      <c r="C5" t="s">
        <v>824</v>
      </c>
      <c r="D5" t="s">
        <v>143</v>
      </c>
      <c r="E5">
        <v>72</v>
      </c>
      <c r="F5">
        <v>96.824433367989997</v>
      </c>
      <c r="G5" t="s">
        <v>496</v>
      </c>
      <c r="H5" t="s">
        <v>146</v>
      </c>
      <c r="I5" t="s">
        <v>825</v>
      </c>
      <c r="J5" t="s">
        <v>826</v>
      </c>
      <c r="K5" t="s">
        <v>833</v>
      </c>
    </row>
    <row r="6" spans="1:11" x14ac:dyDescent="0.25">
      <c r="A6">
        <v>13154</v>
      </c>
      <c r="B6" t="s">
        <v>834</v>
      </c>
      <c r="C6" t="s">
        <v>824</v>
      </c>
      <c r="D6" t="s">
        <v>144</v>
      </c>
      <c r="E6">
        <v>146</v>
      </c>
      <c r="F6">
        <v>102.1056706323</v>
      </c>
      <c r="G6" t="s">
        <v>496</v>
      </c>
      <c r="H6" t="s">
        <v>146</v>
      </c>
      <c r="I6" t="s">
        <v>825</v>
      </c>
      <c r="J6" t="s">
        <v>826</v>
      </c>
      <c r="K6" t="s">
        <v>835</v>
      </c>
    </row>
    <row r="7" spans="1:11" x14ac:dyDescent="0.25">
      <c r="A7">
        <v>13154</v>
      </c>
      <c r="B7" t="s">
        <v>836</v>
      </c>
      <c r="C7" t="s">
        <v>824</v>
      </c>
      <c r="D7" t="s">
        <v>144</v>
      </c>
      <c r="E7">
        <v>180</v>
      </c>
      <c r="F7">
        <v>106.3535870716</v>
      </c>
      <c r="G7" t="s">
        <v>496</v>
      </c>
      <c r="H7" t="s">
        <v>146</v>
      </c>
      <c r="I7" t="s">
        <v>825</v>
      </c>
      <c r="J7" t="s">
        <v>826</v>
      </c>
      <c r="K7" t="s">
        <v>837</v>
      </c>
    </row>
    <row r="8" spans="1:11" x14ac:dyDescent="0.25">
      <c r="A8">
        <v>13207</v>
      </c>
      <c r="B8" t="s">
        <v>838</v>
      </c>
      <c r="C8" t="s">
        <v>824</v>
      </c>
      <c r="D8" t="s">
        <v>143</v>
      </c>
      <c r="E8">
        <v>133</v>
      </c>
      <c r="F8">
        <v>108.10558899279999</v>
      </c>
      <c r="G8" t="s">
        <v>496</v>
      </c>
      <c r="H8" t="s">
        <v>146</v>
      </c>
      <c r="I8" t="s">
        <v>825</v>
      </c>
      <c r="J8" t="s">
        <v>826</v>
      </c>
      <c r="K8" t="s">
        <v>839</v>
      </c>
    </row>
    <row r="9" spans="1:11" x14ac:dyDescent="0.25">
      <c r="A9">
        <v>13351</v>
      </c>
      <c r="B9" t="s">
        <v>840</v>
      </c>
      <c r="C9" t="s">
        <v>824</v>
      </c>
      <c r="D9" t="s">
        <v>142</v>
      </c>
      <c r="E9">
        <v>129</v>
      </c>
      <c r="F9">
        <v>119.860213765</v>
      </c>
      <c r="G9" t="s">
        <v>26</v>
      </c>
      <c r="H9" t="s">
        <v>146</v>
      </c>
      <c r="I9" t="s">
        <v>825</v>
      </c>
      <c r="J9" t="s">
        <v>826</v>
      </c>
      <c r="K9" t="s">
        <v>841</v>
      </c>
    </row>
    <row r="10" spans="1:11" x14ac:dyDescent="0.25">
      <c r="A10">
        <v>13371</v>
      </c>
      <c r="B10" t="s">
        <v>842</v>
      </c>
      <c r="C10" t="s">
        <v>824</v>
      </c>
      <c r="D10" t="s">
        <v>142</v>
      </c>
      <c r="E10">
        <v>137</v>
      </c>
      <c r="F10">
        <v>140.67235651729999</v>
      </c>
      <c r="G10" t="s">
        <v>421</v>
      </c>
      <c r="H10" t="s">
        <v>146</v>
      </c>
      <c r="I10" t="s">
        <v>825</v>
      </c>
      <c r="J10" t="s">
        <v>826</v>
      </c>
      <c r="K10" t="s">
        <v>843</v>
      </c>
    </row>
    <row r="11" spans="1:11" x14ac:dyDescent="0.25">
      <c r="A11">
        <v>13377</v>
      </c>
      <c r="B11" t="s">
        <v>844</v>
      </c>
      <c r="C11" t="s">
        <v>824</v>
      </c>
      <c r="D11" t="s">
        <v>142</v>
      </c>
      <c r="E11">
        <v>102</v>
      </c>
      <c r="F11">
        <v>106.0753060231</v>
      </c>
      <c r="G11" t="s">
        <v>496</v>
      </c>
      <c r="H11" t="s">
        <v>146</v>
      </c>
      <c r="I11" t="s">
        <v>825</v>
      </c>
      <c r="J11" t="s">
        <v>826</v>
      </c>
      <c r="K11" t="s">
        <v>845</v>
      </c>
    </row>
    <row r="12" spans="1:11" x14ac:dyDescent="0.25">
      <c r="A12">
        <v>13442</v>
      </c>
      <c r="B12" t="s">
        <v>846</v>
      </c>
      <c r="C12" t="s">
        <v>824</v>
      </c>
      <c r="D12" t="s">
        <v>144</v>
      </c>
      <c r="E12">
        <v>119</v>
      </c>
      <c r="F12">
        <v>90.117807686600003</v>
      </c>
      <c r="G12" t="s">
        <v>421</v>
      </c>
      <c r="H12" t="s">
        <v>146</v>
      </c>
      <c r="I12" t="s">
        <v>825</v>
      </c>
      <c r="J12" t="s">
        <v>826</v>
      </c>
      <c r="K12" t="s">
        <v>847</v>
      </c>
    </row>
    <row r="13" spans="1:11" x14ac:dyDescent="0.25">
      <c r="A13">
        <v>13517</v>
      </c>
      <c r="B13" t="s">
        <v>848</v>
      </c>
      <c r="C13" t="s">
        <v>824</v>
      </c>
      <c r="D13" t="s">
        <v>143</v>
      </c>
      <c r="E13">
        <v>143</v>
      </c>
      <c r="F13">
        <v>102.1570674259</v>
      </c>
      <c r="G13" t="s">
        <v>496</v>
      </c>
      <c r="H13" t="s">
        <v>146</v>
      </c>
      <c r="I13" t="s">
        <v>825</v>
      </c>
      <c r="J13" t="s">
        <v>826</v>
      </c>
      <c r="K13" t="s">
        <v>849</v>
      </c>
    </row>
    <row r="14" spans="1:11" x14ac:dyDescent="0.25">
      <c r="A14">
        <v>13678</v>
      </c>
      <c r="B14" t="s">
        <v>850</v>
      </c>
      <c r="C14" t="s">
        <v>824</v>
      </c>
      <c r="D14" t="s">
        <v>143</v>
      </c>
      <c r="E14">
        <v>186</v>
      </c>
      <c r="F14">
        <v>98.755182103039999</v>
      </c>
      <c r="G14" t="s">
        <v>496</v>
      </c>
      <c r="H14" t="s">
        <v>146</v>
      </c>
      <c r="I14" t="s">
        <v>825</v>
      </c>
      <c r="J14" t="s">
        <v>826</v>
      </c>
      <c r="K14" t="s">
        <v>851</v>
      </c>
    </row>
    <row r="15" spans="1:11" x14ac:dyDescent="0.25">
      <c r="A15">
        <v>13885</v>
      </c>
      <c r="B15" t="s">
        <v>852</v>
      </c>
      <c r="C15" t="s">
        <v>824</v>
      </c>
      <c r="D15" t="s">
        <v>143</v>
      </c>
      <c r="E15">
        <v>186</v>
      </c>
      <c r="F15">
        <v>97.559645129700002</v>
      </c>
      <c r="G15" t="s">
        <v>177</v>
      </c>
      <c r="H15" t="s">
        <v>146</v>
      </c>
      <c r="I15" t="s">
        <v>825</v>
      </c>
      <c r="J15" t="s">
        <v>826</v>
      </c>
      <c r="K15" t="s">
        <v>853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B3ABE2B8-C2C9-475A-AC3B-CC61F10099AF}"/>
</file>

<file path=customXml/itemProps2.xml><?xml version="1.0" encoding="utf-8"?>
<ds:datastoreItem xmlns:ds="http://schemas.openxmlformats.org/officeDocument/2006/customXml" ds:itemID="{E05CC772-59AF-468C-A6C8-DE6F1CEF7A85}"/>
</file>

<file path=customXml/itemProps3.xml><?xml version="1.0" encoding="utf-8"?>
<ds:datastoreItem xmlns:ds="http://schemas.openxmlformats.org/officeDocument/2006/customXml" ds:itemID="{F9CD8289-CFEB-4933-AC4E-404013CC6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Assumptions</vt:lpstr>
      <vt:lpstr>Main</vt:lpstr>
      <vt:lpstr>Cost_Grouping_Charts</vt:lpstr>
      <vt:lpstr>Cost_Per_Feeder_Graph</vt:lpstr>
      <vt:lpstr>Capacitors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2022-04-08T17:17:24Z</dcterms:created>
  <dcterms:modified xsi:type="dcterms:W3CDTF">2022-04-08T17:17:25Z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