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92" yWindow="540" windowWidth="24552" windowHeight="10680" tabRatio="890" activeTab="3"/>
  </bookViews>
  <sheets>
    <sheet name="NEL NFD wLCEC" sheetId="21" r:id="rId1"/>
    <sheet name="NEL NFD woLCEC" sheetId="18" r:id="rId2"/>
    <sheet name="NEL NFD wLCEC CORRECTED" sheetId="25" r:id="rId3"/>
    <sheet name="NEL NFD woLCEC CORRECTED" sheetId="24" r:id="rId4"/>
  </sheets>
  <definedNames>
    <definedName name="_AMO_UniqueIdentifier" hidden="1">"'d70e650e-d312-4408-b772-8cb00ab00608'"</definedName>
    <definedName name="_AMO_XmlVersion" hidden="1">"'1'"</definedName>
    <definedName name="_xlnm.Print_Area" localSheetId="0">'NEL NFD wLCEC'!$A$2:$L$48</definedName>
    <definedName name="_xlnm.Print_Area" localSheetId="2">'NEL NFD wLCEC CORRECTED'!$A$2:$L$47</definedName>
    <definedName name="_xlnm.Print_Area" localSheetId="1">'NEL NFD woLCEC'!$A$2:$L$48</definedName>
    <definedName name="_xlnm.Print_Area" localSheetId="3">'NEL NFD woLCEC CORRECTED'!$A$2:$L$47</definedName>
  </definedNames>
  <calcPr calcId="145621"/>
</workbook>
</file>

<file path=xl/calcChain.xml><?xml version="1.0" encoding="utf-8"?>
<calcChain xmlns="http://schemas.openxmlformats.org/spreadsheetml/2006/main">
  <c r="L43" i="25" l="1"/>
  <c r="J43" i="25"/>
  <c r="H43" i="25"/>
  <c r="D43" i="25"/>
  <c r="C43" i="25"/>
  <c r="L42" i="25"/>
  <c r="K42" i="25"/>
  <c r="J42" i="25"/>
  <c r="H42" i="25"/>
  <c r="F42" i="25"/>
  <c r="D42" i="25"/>
  <c r="C42" i="25"/>
  <c r="B42" i="25"/>
  <c r="J40" i="25"/>
  <c r="F40" i="25"/>
  <c r="B40" i="25"/>
  <c r="J39" i="25"/>
  <c r="F39" i="25"/>
  <c r="B39" i="25"/>
  <c r="B36" i="25"/>
  <c r="B43" i="25" s="1"/>
  <c r="K35" i="25"/>
  <c r="K43" i="25" s="1"/>
  <c r="G35" i="25"/>
  <c r="K34" i="25"/>
  <c r="G34" i="25"/>
  <c r="K33" i="25"/>
  <c r="G33" i="25"/>
  <c r="K32" i="25"/>
  <c r="G32" i="25"/>
  <c r="K31" i="25"/>
  <c r="G31" i="25"/>
  <c r="K30" i="25"/>
  <c r="G30" i="25"/>
  <c r="K29" i="25"/>
  <c r="G29" i="25"/>
  <c r="K28" i="25"/>
  <c r="G28" i="25"/>
  <c r="K27" i="25"/>
  <c r="G27" i="25"/>
  <c r="G43" i="25" s="1"/>
  <c r="F27" i="25"/>
  <c r="F43" i="25" s="1"/>
  <c r="K26" i="25"/>
  <c r="G26" i="25"/>
  <c r="G42" i="25" l="1"/>
  <c r="G27" i="24"/>
  <c r="F27" i="24" l="1"/>
  <c r="J42" i="24" l="1"/>
  <c r="B36" i="24" l="1"/>
  <c r="L43" i="24"/>
  <c r="J43" i="24"/>
  <c r="H43" i="24"/>
  <c r="F43" i="24"/>
  <c r="D43" i="24"/>
  <c r="C43" i="24"/>
  <c r="B43" i="24"/>
  <c r="L42" i="24"/>
  <c r="H42" i="24"/>
  <c r="F42" i="24"/>
  <c r="D42" i="24"/>
  <c r="C42" i="24"/>
  <c r="B42" i="24"/>
  <c r="F40" i="24"/>
  <c r="B40" i="24"/>
  <c r="F39" i="24"/>
  <c r="B39" i="24"/>
  <c r="K35" i="24"/>
  <c r="G35" i="24"/>
  <c r="K34" i="24"/>
  <c r="G34" i="24"/>
  <c r="K33" i="24"/>
  <c r="G33" i="24"/>
  <c r="K32" i="24"/>
  <c r="G32" i="24"/>
  <c r="K31" i="24"/>
  <c r="G31" i="24"/>
  <c r="K30" i="24"/>
  <c r="G30" i="24"/>
  <c r="K29" i="24"/>
  <c r="G29" i="24"/>
  <c r="K28" i="24"/>
  <c r="G28" i="24"/>
  <c r="K27" i="24"/>
  <c r="G43" i="24"/>
  <c r="K26" i="24"/>
  <c r="K43" i="24" s="1"/>
  <c r="G26" i="24"/>
  <c r="J40" i="24"/>
  <c r="J39" i="24"/>
  <c r="K42" i="24" l="1"/>
  <c r="G42" i="24"/>
  <c r="L43" i="21" l="1"/>
  <c r="K43" i="21"/>
  <c r="J43" i="21"/>
  <c r="H43" i="21"/>
  <c r="F43" i="21"/>
  <c r="D43" i="21"/>
  <c r="C43" i="21"/>
  <c r="B43" i="21"/>
  <c r="L42" i="21"/>
  <c r="J42" i="21"/>
  <c r="H42" i="21"/>
  <c r="F42" i="21"/>
  <c r="D42" i="21"/>
  <c r="C42" i="21"/>
  <c r="B42" i="21"/>
  <c r="J40" i="21"/>
  <c r="F40" i="21"/>
  <c r="B40" i="21"/>
  <c r="J39" i="21"/>
  <c r="F39" i="21"/>
  <c r="B39" i="21"/>
  <c r="K35" i="21"/>
  <c r="G35" i="21"/>
  <c r="K34" i="21"/>
  <c r="G34" i="21"/>
  <c r="K33" i="21"/>
  <c r="G33" i="21"/>
  <c r="K32" i="21"/>
  <c r="G32" i="21"/>
  <c r="K31" i="21"/>
  <c r="G31" i="21"/>
  <c r="K30" i="21"/>
  <c r="G30" i="21"/>
  <c r="K29" i="21"/>
  <c r="G29" i="21"/>
  <c r="K28" i="21"/>
  <c r="G28" i="21"/>
  <c r="K27" i="21"/>
  <c r="G27" i="21"/>
  <c r="G43" i="21" s="1"/>
  <c r="K26" i="21"/>
  <c r="K42" i="21" s="1"/>
  <c r="G26" i="21"/>
  <c r="L43" i="18"/>
  <c r="L42" i="18"/>
  <c r="J43" i="18"/>
  <c r="J42" i="18"/>
  <c r="J40" i="18"/>
  <c r="J39" i="18"/>
  <c r="G42" i="21" l="1"/>
  <c r="F42" i="18" l="1"/>
  <c r="F43" i="18"/>
  <c r="F40" i="18" l="1"/>
  <c r="F39" i="18"/>
  <c r="H43" i="18"/>
  <c r="G43" i="18"/>
  <c r="H42" i="18"/>
  <c r="C42" i="18"/>
  <c r="D42" i="18"/>
  <c r="C43" i="18"/>
  <c r="D43" i="18"/>
  <c r="B43" i="18"/>
  <c r="B42" i="18"/>
  <c r="B40" i="18"/>
  <c r="B39" i="18"/>
  <c r="K35" i="18"/>
  <c r="G35" i="18"/>
  <c r="K34" i="18"/>
  <c r="G34" i="18"/>
  <c r="K33" i="18"/>
  <c r="G33" i="18"/>
  <c r="K32" i="18"/>
  <c r="G32" i="18"/>
  <c r="K31" i="18"/>
  <c r="G31" i="18"/>
  <c r="K30" i="18"/>
  <c r="G30" i="18"/>
  <c r="K29" i="18"/>
  <c r="G29" i="18"/>
  <c r="K28" i="18"/>
  <c r="G28" i="18"/>
  <c r="K27" i="18"/>
  <c r="G27" i="18"/>
  <c r="G42" i="18" s="1"/>
  <c r="K26" i="18"/>
  <c r="G26" i="18"/>
  <c r="K42" i="18" l="1"/>
  <c r="K43" i="18"/>
</calcChain>
</file>

<file path=xl/sharedStrings.xml><?xml version="1.0" encoding="utf-8"?>
<sst xmlns="http://schemas.openxmlformats.org/spreadsheetml/2006/main" count="578" uniqueCount="51">
  <si>
    <t>Year</t>
  </si>
  <si>
    <t>Winter</t>
  </si>
  <si>
    <t>Summer</t>
  </si>
  <si>
    <t>2017 Load Forecast Study</t>
  </si>
  <si>
    <t>-</t>
  </si>
  <si>
    <t>(GWh)</t>
  </si>
  <si>
    <t>(MW)</t>
  </si>
  <si>
    <t>Net Energy for Load</t>
  </si>
  <si>
    <t>Net Firm Demand</t>
  </si>
  <si>
    <t>Exhibit No.___ (KW-2)</t>
  </si>
  <si>
    <t>History</t>
  </si>
  <si>
    <t>Forecast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</si>
  <si>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</si>
  <si>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</si>
  <si>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</si>
  <si>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</si>
  <si>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</si>
  <si>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</si>
  <si>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</si>
  <si>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</si>
  <si>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</si>
  <si>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</si>
  <si>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</si>
  <si>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</si>
  <si>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</si>
  <si>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</si>
  <si>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</si>
  <si>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</si>
  <si>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</si>
  <si>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</t>
  </si>
  <si>
    <t>2025/2026</t>
  </si>
  <si>
    <t>Seminole History and Forecast of Energy and Demand</t>
  </si>
  <si>
    <t>2026/2027</t>
  </si>
  <si>
    <t>Note: Actual data through February 2017;</t>
  </si>
  <si>
    <t xml:space="preserve">All values exclude Southeastern Power Administration. </t>
  </si>
  <si>
    <t>Base</t>
  </si>
  <si>
    <t>Low</t>
  </si>
  <si>
    <t>High</t>
  </si>
  <si>
    <t>2027/2028</t>
  </si>
  <si>
    <t>AAGR '07-'16</t>
  </si>
  <si>
    <t>AAGR '12-'16</t>
  </si>
  <si>
    <t>AAGR '18-'22</t>
  </si>
  <si>
    <t>AAGR '18-'27</t>
  </si>
  <si>
    <t>AAGR '08-'17</t>
  </si>
  <si>
    <t>AAGR '13-'17</t>
  </si>
  <si>
    <t xml:space="preserve">Forecasted Net Firm Demand excludes 67 MW of Member owned distributed generation. </t>
  </si>
  <si>
    <t>CORRECTED JANUARY 25, 2018</t>
  </si>
  <si>
    <t>SECI000166</t>
  </si>
  <si>
    <t>SECI000167</t>
  </si>
  <si>
    <t>SECI000168</t>
  </si>
  <si>
    <t>SECI000165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</si>
</sst>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%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b/>
      <i/>
      <sz val="14"/>
      <color rgb="FF0000FF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3" fontId="7" fillId="0" borderId="0" xfId="3" applyNumberFormat="1" applyFont="1" applyFill="1" applyBorder="1" applyAlignment="1">
      <alignment horizontal="center"/>
    </xf>
    <xf numFmtId="1" fontId="7" fillId="0" borderId="0" xfId="3" applyNumberFormat="1" applyFont="1" applyBorder="1" applyAlignment="1">
      <alignment horizontal="center"/>
    </xf>
    <xf numFmtId="3" fontId="7" fillId="0" borderId="0" xfId="3" applyNumberFormat="1" applyFont="1" applyBorder="1" applyAlignment="1">
      <alignment horizontal="center"/>
    </xf>
    <xf numFmtId="0" fontId="5" fillId="0" borderId="0" xfId="0" applyFont="1" applyBorder="1"/>
    <xf numFmtId="1" fontId="7" fillId="0" borderId="0" xfId="3" applyNumberFormat="1" applyFont="1" applyFill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  <xf numFmtId="0" fontId="6" fillId="0" borderId="0" xfId="3" applyNumberFormat="1" applyFont="1" applyBorder="1" applyAlignment="1">
      <alignment horizontal="left"/>
    </xf>
    <xf numFmtId="3" fontId="7" fillId="0" borderId="0" xfId="3" quotePrefix="1" applyNumberFormat="1" applyFont="1" applyFill="1" applyBorder="1" applyAlignment="1">
      <alignment horizontal="center"/>
    </xf>
    <xf numFmtId="0" fontId="4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left" indent="3"/>
    </xf>
    <xf numFmtId="1" fontId="8" fillId="0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/>
    <xf numFmtId="0" fontId="4" fillId="0" borderId="0" xfId="3" applyNumberFormat="1" applyFont="1" applyBorder="1" applyAlignment="1"/>
    <xf numFmtId="1" fontId="7" fillId="0" borderId="1" xfId="3" quotePrefix="1" applyNumberFormat="1" applyFont="1" applyFill="1" applyBorder="1" applyAlignment="1">
      <alignment horizontal="center"/>
    </xf>
    <xf numFmtId="1" fontId="7" fillId="0" borderId="1" xfId="3" applyNumberFormat="1" applyFont="1" applyFill="1" applyBorder="1" applyAlignment="1">
      <alignment horizontal="center"/>
    </xf>
    <xf numFmtId="1" fontId="8" fillId="0" borderId="1" xfId="3" applyNumberFormat="1" applyFont="1" applyFill="1" applyBorder="1" applyAlignment="1">
      <alignment horizontal="center"/>
    </xf>
    <xf numFmtId="1" fontId="7" fillId="0" borderId="1" xfId="3" applyNumberFormat="1" applyFont="1" applyBorder="1" applyAlignment="1">
      <alignment horizontal="center"/>
    </xf>
    <xf numFmtId="0" fontId="9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/>
    </xf>
    <xf numFmtId="0" fontId="8" fillId="2" borderId="0" xfId="3" applyNumberFormat="1" applyFont="1" applyFill="1" applyBorder="1" applyAlignment="1">
      <alignment horizontal="center"/>
    </xf>
    <xf numFmtId="0" fontId="7" fillId="2" borderId="0" xfId="3" applyNumberFormat="1" applyFont="1" applyFill="1" applyBorder="1" applyAlignment="1">
      <alignment horizontal="center"/>
    </xf>
    <xf numFmtId="0" fontId="5" fillId="2" borderId="0" xfId="0" applyFont="1" applyFill="1" applyBorder="1"/>
    <xf numFmtId="1" fontId="7" fillId="2" borderId="0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center"/>
    </xf>
    <xf numFmtId="3" fontId="7" fillId="2" borderId="0" xfId="3" quotePrefix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2" xfId="3" applyNumberFormat="1" applyFont="1" applyBorder="1" applyAlignment="1">
      <alignment horizontal="center"/>
    </xf>
    <xf numFmtId="0" fontId="7" fillId="0" borderId="3" xfId="3" applyNumberFormat="1" applyFont="1" applyBorder="1" applyAlignment="1">
      <alignment horizontal="center"/>
    </xf>
    <xf numFmtId="0" fontId="8" fillId="2" borderId="1" xfId="3" applyNumberFormat="1" applyFont="1" applyFill="1" applyBorder="1" applyAlignment="1">
      <alignment horizontal="center"/>
    </xf>
    <xf numFmtId="1" fontId="7" fillId="2" borderId="1" xfId="3" quotePrefix="1" applyNumberFormat="1" applyFont="1" applyFill="1" applyBorder="1" applyAlignment="1">
      <alignment horizontal="center"/>
    </xf>
    <xf numFmtId="1" fontId="7" fillId="2" borderId="1" xfId="3" applyNumberFormat="1" applyFont="1" applyFill="1" applyBorder="1" applyAlignment="1">
      <alignment horizontal="center"/>
    </xf>
    <xf numFmtId="165" fontId="7" fillId="0" borderId="0" xfId="5" applyNumberFormat="1" applyFont="1" applyFill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 vertical="center"/>
    </xf>
    <xf numFmtId="0" fontId="10" fillId="0" borderId="2" xfId="2" applyNumberFormat="1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1" fillId="0" borderId="2" xfId="2" applyNumberFormat="1" applyFont="1" applyBorder="1" applyAlignment="1">
      <alignment horizontal="center"/>
    </xf>
    <xf numFmtId="166" fontId="11" fillId="0" borderId="2" xfId="2" applyNumberFormat="1" applyFont="1" applyBorder="1" applyAlignment="1">
      <alignment horizontal="center"/>
    </xf>
    <xf numFmtId="1" fontId="10" fillId="0" borderId="0" xfId="3" applyNumberFormat="1" applyFont="1" applyBorder="1" applyAlignment="1">
      <alignment horizontal="center"/>
    </xf>
    <xf numFmtId="3" fontId="10" fillId="0" borderId="0" xfId="3" applyNumberFormat="1" applyFont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" fontId="12" fillId="0" borderId="0" xfId="3" applyNumberFormat="1" applyFont="1" applyBorder="1" applyAlignment="1"/>
    <xf numFmtId="164" fontId="12" fillId="0" borderId="0" xfId="3" applyNumberFormat="1" applyFont="1" applyBorder="1" applyAlignment="1">
      <alignment horizontal="center"/>
    </xf>
    <xf numFmtId="164" fontId="12" fillId="0" borderId="0" xfId="3" quotePrefix="1" applyNumberFormat="1" applyFont="1" applyBorder="1" applyAlignment="1">
      <alignment horizontal="center"/>
    </xf>
    <xf numFmtId="3" fontId="11" fillId="0" borderId="4" xfId="2" applyNumberFormat="1" applyFont="1" applyBorder="1" applyAlignment="1">
      <alignment horizontal="center"/>
    </xf>
    <xf numFmtId="1" fontId="12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center"/>
    </xf>
    <xf numFmtId="0" fontId="0" fillId="0" borderId="2" xfId="0" applyBorder="1"/>
    <xf numFmtId="3" fontId="10" fillId="0" borderId="3" xfId="3" applyNumberFormat="1" applyFont="1" applyFill="1" applyBorder="1" applyAlignment="1">
      <alignment horizontal="center"/>
    </xf>
    <xf numFmtId="1" fontId="12" fillId="0" borderId="1" xfId="3" applyNumberFormat="1" applyFont="1" applyBorder="1" applyAlignment="1">
      <alignment horizontal="center"/>
    </xf>
    <xf numFmtId="3" fontId="11" fillId="0" borderId="3" xfId="3" applyNumberFormat="1" applyFont="1" applyBorder="1" applyAlignment="1">
      <alignment horizontal="center"/>
    </xf>
    <xf numFmtId="0" fontId="7" fillId="0" borderId="2" xfId="3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center"/>
    </xf>
    <xf numFmtId="0" fontId="9" fillId="0" borderId="0" xfId="3" applyNumberFormat="1" applyFont="1" applyBorder="1" applyAlignment="1">
      <alignment horizontal="center"/>
    </xf>
    <xf numFmtId="0" fontId="9" fillId="0" borderId="0" xfId="3" applyNumberFormat="1" applyFont="1" applyBorder="1" applyAlignment="1">
      <alignment horizontal="center" vertical="center"/>
    </xf>
    <xf numFmtId="3" fontId="11" fillId="0" borderId="5" xfId="3" applyNumberFormat="1" applyFont="1" applyBorder="1" applyAlignment="1">
      <alignment horizontal="center"/>
    </xf>
    <xf numFmtId="166" fontId="11" fillId="0" borderId="5" xfId="3" applyNumberFormat="1" applyFont="1" applyBorder="1" applyAlignment="1">
      <alignment horizontal="center"/>
    </xf>
    <xf numFmtId="3" fontId="11" fillId="0" borderId="5" xfId="3" applyNumberFormat="1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167" fontId="5" fillId="0" borderId="0" xfId="1" applyNumberFormat="1" applyFont="1" applyBorder="1"/>
    <xf numFmtId="3" fontId="5" fillId="0" borderId="0" xfId="0" applyNumberFormat="1" applyFont="1" applyBorder="1"/>
    <xf numFmtId="0" fontId="9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3" fontId="13" fillId="0" borderId="0" xfId="3" applyNumberFormat="1" applyFont="1" applyFill="1" applyBorder="1" applyAlignment="1">
      <alignment horizontal="center"/>
    </xf>
    <xf numFmtId="165" fontId="13" fillId="0" borderId="0" xfId="5" applyNumberFormat="1" applyFont="1" applyFill="1" applyBorder="1" applyAlignment="1">
      <alignment horizontal="center"/>
    </xf>
    <xf numFmtId="0" fontId="7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16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0" fontId="15" fillId="0" borderId="0" xfId="3" applyNumberFormat="1" applyFont="1" applyBorder="1" applyAlignment="1">
      <alignment horizontal="center"/>
    </xf>
    <xf numFmtId="0" fontId="14" fillId="0" borderId="0" xfId="3" applyNumberFormat="1" applyFont="1" applyBorder="1" applyAlignment="1">
      <alignment horizontal="center"/>
    </xf>
  </cellXfs>
  <cellStyles count="9">
    <cellStyle name="Comma" xfId="5" builtinId="3"/>
    <cellStyle name="Comma 2" xfId="6"/>
    <cellStyle name="Normal" xfId="0" builtinId="0"/>
    <cellStyle name="Normal 2" xfId="2"/>
    <cellStyle name="Normal 3" xfId="4"/>
    <cellStyle name="Normal 4" xfId="8"/>
    <cellStyle name="Normal 9" xfId="3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85" workbookViewId="0">
      <selection activeCell="A2" sqref="A2:K2"/>
    </sheetView>
  </sheetViews>
  <sheetFormatPr defaultColWidth="9.109375" defaultRowHeight="15" x14ac:dyDescent="0.25"/>
  <cols>
    <col min="1" max="1" width="14.6640625" style="36" customWidth="1"/>
    <col min="2" max="4" width="8.6640625" style="36" customWidth="1"/>
    <col min="5" max="5" width="14.6640625" style="36" customWidth="1"/>
    <col min="6" max="6" width="8.6640625" style="36" customWidth="1"/>
    <col min="7" max="8" width="8.6640625" style="4" customWidth="1"/>
    <col min="9" max="9" width="14.6640625" style="36" customWidth="1"/>
    <col min="10" max="12" width="8.6640625" style="36" customWidth="1"/>
    <col min="13" max="16384" width="9.109375" style="4"/>
  </cols>
  <sheetData>
    <row r="1" spans="1:12" ht="15.6" x14ac:dyDescent="0.3">
      <c r="A1" s="78" t="s">
        <v>50</v>
      </c>
      <c r="B1" s="77"/>
      <c r="C1" s="77"/>
      <c r="D1" s="77"/>
      <c r="E1" s="77"/>
      <c r="F1" s="77"/>
      <c r="I1" s="77"/>
      <c r="J1" s="77"/>
      <c r="K1" s="77"/>
      <c r="L1" s="77"/>
    </row>
    <row r="2" spans="1:12" ht="17.399999999999999" x14ac:dyDescent="0.3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"/>
    </row>
    <row r="3" spans="1:12" ht="17.399999999999999" x14ac:dyDescent="0.3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12"/>
    </row>
    <row r="4" spans="1:12" ht="17.399999999999999" x14ac:dyDescent="0.3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13"/>
    </row>
    <row r="5" spans="1:12" ht="17.399999999999999" x14ac:dyDescent="0.3">
      <c r="A5" s="9"/>
      <c r="B5" s="9"/>
      <c r="C5" s="9"/>
      <c r="D5" s="9"/>
      <c r="E5" s="9"/>
      <c r="F5" s="9"/>
      <c r="I5" s="9"/>
      <c r="J5" s="9"/>
      <c r="K5" s="9"/>
      <c r="L5" s="9"/>
    </row>
    <row r="6" spans="1:12" ht="17.399999999999999" x14ac:dyDescent="0.3">
      <c r="A6" s="9"/>
      <c r="B6" s="9"/>
      <c r="C6" s="9"/>
      <c r="D6" s="9"/>
      <c r="E6" s="9"/>
      <c r="F6" s="9"/>
      <c r="I6" s="9"/>
      <c r="J6" s="9"/>
      <c r="K6" s="9"/>
      <c r="L6" s="9"/>
    </row>
    <row r="7" spans="1:12" ht="17.399999999999999" x14ac:dyDescent="0.3">
      <c r="A7" s="9"/>
      <c r="B7" s="9"/>
      <c r="C7" s="9"/>
      <c r="D7" s="9"/>
      <c r="E7" s="9"/>
      <c r="F7" s="9"/>
      <c r="I7" s="9"/>
      <c r="J7" s="9"/>
      <c r="K7" s="9"/>
      <c r="L7" s="9"/>
    </row>
    <row r="8" spans="1:12" x14ac:dyDescent="0.25">
      <c r="A8" s="80" t="s">
        <v>7</v>
      </c>
      <c r="B8" s="80"/>
      <c r="C8" s="80"/>
      <c r="D8" s="80"/>
      <c r="E8" s="37"/>
      <c r="F8" s="81" t="s">
        <v>2</v>
      </c>
      <c r="G8" s="81"/>
      <c r="I8" s="37"/>
      <c r="J8" s="81" t="s">
        <v>1</v>
      </c>
      <c r="K8" s="81"/>
      <c r="L8" s="37"/>
    </row>
    <row r="9" spans="1:12" ht="13.8" x14ac:dyDescent="0.25">
      <c r="A9" s="80"/>
      <c r="B9" s="80"/>
      <c r="C9" s="80"/>
      <c r="D9" s="80"/>
      <c r="E9" s="37"/>
      <c r="F9" s="82" t="s">
        <v>8</v>
      </c>
      <c r="G9" s="82"/>
      <c r="I9" s="37"/>
      <c r="J9" s="82" t="s">
        <v>8</v>
      </c>
      <c r="K9" s="82"/>
      <c r="L9" s="37"/>
    </row>
    <row r="10" spans="1:12" ht="13.8" x14ac:dyDescent="0.25">
      <c r="A10" s="59"/>
      <c r="B10" s="38"/>
      <c r="C10" s="59"/>
      <c r="D10" s="59"/>
      <c r="E10" s="58"/>
      <c r="F10" s="58"/>
      <c r="G10" s="58"/>
      <c r="I10" s="58"/>
      <c r="J10" s="58"/>
      <c r="K10" s="58"/>
      <c r="L10" s="58"/>
    </row>
    <row r="11" spans="1:12" ht="13.8" x14ac:dyDescent="0.25">
      <c r="A11" s="27" t="s">
        <v>0</v>
      </c>
      <c r="B11" s="27" t="s">
        <v>35</v>
      </c>
      <c r="C11" s="27" t="s">
        <v>36</v>
      </c>
      <c r="D11" s="56" t="s">
        <v>37</v>
      </c>
      <c r="E11" s="27" t="s">
        <v>0</v>
      </c>
      <c r="F11" s="27" t="s">
        <v>35</v>
      </c>
      <c r="G11" s="27" t="s">
        <v>36</v>
      </c>
      <c r="H11" s="27" t="s">
        <v>37</v>
      </c>
      <c r="I11" s="27" t="s">
        <v>0</v>
      </c>
      <c r="J11" s="27" t="s">
        <v>35</v>
      </c>
      <c r="K11" s="27" t="s">
        <v>36</v>
      </c>
      <c r="L11" s="27" t="s">
        <v>37</v>
      </c>
    </row>
    <row r="12" spans="1:12" ht="13.8" x14ac:dyDescent="0.25">
      <c r="A12" s="37"/>
      <c r="B12" s="37" t="s">
        <v>5</v>
      </c>
      <c r="C12" s="37" t="s">
        <v>5</v>
      </c>
      <c r="D12" s="57" t="s">
        <v>5</v>
      </c>
      <c r="E12" s="28"/>
      <c r="F12" s="37" t="s">
        <v>6</v>
      </c>
      <c r="G12" s="37" t="s">
        <v>6</v>
      </c>
      <c r="H12" s="37" t="s">
        <v>6</v>
      </c>
      <c r="I12" s="28"/>
      <c r="J12" s="37" t="s">
        <v>6</v>
      </c>
      <c r="K12" s="37" t="s">
        <v>6</v>
      </c>
      <c r="L12" s="37" t="s">
        <v>6</v>
      </c>
    </row>
    <row r="13" spans="1:12" s="22" customFormat="1" ht="14.4" x14ac:dyDescent="0.3">
      <c r="A13" s="20" t="s">
        <v>10</v>
      </c>
      <c r="B13" s="21"/>
      <c r="C13" s="21"/>
      <c r="D13" s="21"/>
      <c r="E13" s="29" t="s">
        <v>10</v>
      </c>
      <c r="F13" s="21"/>
      <c r="I13" s="29" t="s">
        <v>10</v>
      </c>
      <c r="J13" s="21"/>
      <c r="K13" s="21"/>
      <c r="L13" s="21"/>
    </row>
    <row r="14" spans="1:12" s="22" customFormat="1" ht="13.8" x14ac:dyDescent="0.25">
      <c r="A14" s="23">
        <v>2007</v>
      </c>
      <c r="B14" s="24">
        <v>17669</v>
      </c>
      <c r="C14" s="25" t="s">
        <v>4</v>
      </c>
      <c r="D14" s="24" t="s">
        <v>4</v>
      </c>
      <c r="E14" s="31">
        <v>2007</v>
      </c>
      <c r="F14" s="24">
        <v>3839</v>
      </c>
      <c r="G14" s="25" t="s">
        <v>4</v>
      </c>
      <c r="H14" s="26" t="s">
        <v>4</v>
      </c>
      <c r="I14" s="30" t="s">
        <v>12</v>
      </c>
      <c r="J14" s="24">
        <v>4221</v>
      </c>
      <c r="K14" s="25" t="s">
        <v>4</v>
      </c>
      <c r="L14" s="24" t="s">
        <v>4</v>
      </c>
    </row>
    <row r="15" spans="1:12" s="22" customFormat="1" ht="13.8" x14ac:dyDescent="0.25">
      <c r="A15" s="23">
        <v>2008</v>
      </c>
      <c r="B15" s="24">
        <v>17332</v>
      </c>
      <c r="C15" s="25" t="s">
        <v>4</v>
      </c>
      <c r="D15" s="24" t="s">
        <v>4</v>
      </c>
      <c r="E15" s="31">
        <v>2008</v>
      </c>
      <c r="F15" s="24">
        <v>3630</v>
      </c>
      <c r="G15" s="25" t="s">
        <v>4</v>
      </c>
      <c r="H15" s="26" t="s">
        <v>4</v>
      </c>
      <c r="I15" s="30" t="s">
        <v>13</v>
      </c>
      <c r="J15" s="24">
        <v>4738</v>
      </c>
      <c r="K15" s="25" t="s">
        <v>4</v>
      </c>
      <c r="L15" s="24" t="s">
        <v>4</v>
      </c>
    </row>
    <row r="16" spans="1:12" s="22" customFormat="1" ht="13.8" x14ac:dyDescent="0.25">
      <c r="A16" s="23">
        <v>2009</v>
      </c>
      <c r="B16" s="24">
        <v>17453</v>
      </c>
      <c r="C16" s="25" t="s">
        <v>4</v>
      </c>
      <c r="D16" s="24" t="s">
        <v>4</v>
      </c>
      <c r="E16" s="31">
        <v>2009</v>
      </c>
      <c r="F16" s="24">
        <v>3824</v>
      </c>
      <c r="G16" s="25" t="s">
        <v>4</v>
      </c>
      <c r="H16" s="26" t="s">
        <v>4</v>
      </c>
      <c r="I16" s="30" t="s">
        <v>14</v>
      </c>
      <c r="J16" s="24">
        <v>5047</v>
      </c>
      <c r="K16" s="25" t="s">
        <v>4</v>
      </c>
      <c r="L16" s="24" t="s">
        <v>4</v>
      </c>
    </row>
    <row r="17" spans="1:13" s="22" customFormat="1" ht="13.8" x14ac:dyDescent="0.25">
      <c r="A17" s="23">
        <v>2010</v>
      </c>
      <c r="B17" s="24">
        <v>17346</v>
      </c>
      <c r="C17" s="25" t="s">
        <v>4</v>
      </c>
      <c r="D17" s="24" t="s">
        <v>4</v>
      </c>
      <c r="E17" s="31">
        <v>2010</v>
      </c>
      <c r="F17" s="24">
        <v>3548</v>
      </c>
      <c r="G17" s="25" t="s">
        <v>4</v>
      </c>
      <c r="H17" s="26" t="s">
        <v>4</v>
      </c>
      <c r="I17" s="30" t="s">
        <v>15</v>
      </c>
      <c r="J17" s="24">
        <v>4315</v>
      </c>
      <c r="K17" s="25" t="s">
        <v>4</v>
      </c>
      <c r="L17" s="24" t="s">
        <v>4</v>
      </c>
    </row>
    <row r="18" spans="1:13" s="22" customFormat="1" ht="13.8" x14ac:dyDescent="0.25">
      <c r="A18" s="23">
        <v>2011</v>
      </c>
      <c r="B18" s="24">
        <v>16037</v>
      </c>
      <c r="C18" s="25" t="s">
        <v>4</v>
      </c>
      <c r="D18" s="24" t="s">
        <v>4</v>
      </c>
      <c r="E18" s="31">
        <v>2011</v>
      </c>
      <c r="F18" s="24">
        <v>3653</v>
      </c>
      <c r="G18" s="25" t="s">
        <v>4</v>
      </c>
      <c r="H18" s="26" t="s">
        <v>4</v>
      </c>
      <c r="I18" s="30" t="s">
        <v>16</v>
      </c>
      <c r="J18" s="24">
        <v>3918</v>
      </c>
      <c r="K18" s="25" t="s">
        <v>4</v>
      </c>
      <c r="L18" s="24" t="s">
        <v>4</v>
      </c>
    </row>
    <row r="19" spans="1:13" s="22" customFormat="1" ht="13.8" x14ac:dyDescent="0.25">
      <c r="A19" s="23">
        <v>2012</v>
      </c>
      <c r="B19" s="24">
        <v>15769.207202860001</v>
      </c>
      <c r="C19" s="25" t="s">
        <v>4</v>
      </c>
      <c r="D19" s="24" t="s">
        <v>4</v>
      </c>
      <c r="E19" s="31">
        <v>2012</v>
      </c>
      <c r="F19" s="24">
        <v>3428</v>
      </c>
      <c r="G19" s="25" t="s">
        <v>4</v>
      </c>
      <c r="H19" s="26" t="s">
        <v>4</v>
      </c>
      <c r="I19" s="30" t="s">
        <v>17</v>
      </c>
      <c r="J19" s="24">
        <v>3707</v>
      </c>
      <c r="K19" s="25" t="s">
        <v>4</v>
      </c>
      <c r="L19" s="24" t="s">
        <v>4</v>
      </c>
    </row>
    <row r="20" spans="1:13" s="22" customFormat="1" ht="13.8" x14ac:dyDescent="0.25">
      <c r="A20" s="23">
        <v>2013</v>
      </c>
      <c r="B20" s="24">
        <v>15811.765395120001</v>
      </c>
      <c r="C20" s="25" t="s">
        <v>4</v>
      </c>
      <c r="D20" s="24" t="s">
        <v>4</v>
      </c>
      <c r="E20" s="31">
        <v>2013</v>
      </c>
      <c r="F20" s="24">
        <v>3566</v>
      </c>
      <c r="G20" s="25" t="s">
        <v>4</v>
      </c>
      <c r="H20" s="26" t="s">
        <v>4</v>
      </c>
      <c r="I20" s="30" t="s">
        <v>18</v>
      </c>
      <c r="J20" s="24">
        <v>3240</v>
      </c>
      <c r="K20" s="25" t="s">
        <v>4</v>
      </c>
      <c r="L20" s="24" t="s">
        <v>4</v>
      </c>
    </row>
    <row r="21" spans="1:13" s="22" customFormat="1" ht="13.8" x14ac:dyDescent="0.25">
      <c r="A21" s="23">
        <v>2014</v>
      </c>
      <c r="B21" s="24">
        <v>13853.70009938482</v>
      </c>
      <c r="C21" s="25" t="s">
        <v>4</v>
      </c>
      <c r="D21" s="24" t="s">
        <v>4</v>
      </c>
      <c r="E21" s="31">
        <v>2014</v>
      </c>
      <c r="F21" s="24">
        <v>3088.0345200000002</v>
      </c>
      <c r="G21" s="25" t="s">
        <v>4</v>
      </c>
      <c r="H21" s="26" t="s">
        <v>4</v>
      </c>
      <c r="I21" s="30" t="s">
        <v>19</v>
      </c>
      <c r="J21" s="24">
        <v>3592.7976035000002</v>
      </c>
      <c r="K21" s="25" t="s">
        <v>4</v>
      </c>
      <c r="L21" s="24" t="s">
        <v>4</v>
      </c>
    </row>
    <row r="22" spans="1:13" s="22" customFormat="1" ht="13.8" x14ac:dyDescent="0.25">
      <c r="A22" s="23">
        <v>2015</v>
      </c>
      <c r="B22" s="24">
        <v>14104</v>
      </c>
      <c r="C22" s="25" t="s">
        <v>4</v>
      </c>
      <c r="D22" s="24" t="s">
        <v>4</v>
      </c>
      <c r="E22" s="31">
        <v>2015</v>
      </c>
      <c r="F22" s="24">
        <v>3021.3494134999996</v>
      </c>
      <c r="G22" s="25" t="s">
        <v>4</v>
      </c>
      <c r="H22" s="26" t="s">
        <v>4</v>
      </c>
      <c r="I22" s="30" t="s">
        <v>20</v>
      </c>
      <c r="J22" s="24">
        <v>3307.4331044999999</v>
      </c>
      <c r="K22" s="25" t="s">
        <v>4</v>
      </c>
      <c r="L22" s="24" t="s">
        <v>4</v>
      </c>
    </row>
    <row r="23" spans="1:13" s="22" customFormat="1" ht="13.8" x14ac:dyDescent="0.25">
      <c r="A23" s="23">
        <v>2016</v>
      </c>
      <c r="B23" s="24">
        <v>14470.821548</v>
      </c>
      <c r="C23" s="25" t="s">
        <v>4</v>
      </c>
      <c r="D23" s="24" t="s">
        <v>4</v>
      </c>
      <c r="E23" s="31">
        <v>2016</v>
      </c>
      <c r="F23" s="24">
        <v>3243.4068505</v>
      </c>
      <c r="G23" s="25" t="s">
        <v>4</v>
      </c>
      <c r="H23" s="26" t="s">
        <v>4</v>
      </c>
      <c r="I23" s="30" t="s">
        <v>21</v>
      </c>
      <c r="J23" s="24">
        <v>3017.9111569999995</v>
      </c>
      <c r="K23" s="25" t="s">
        <v>4</v>
      </c>
      <c r="L23" s="24" t="s">
        <v>4</v>
      </c>
    </row>
    <row r="24" spans="1:13" ht="13.8" x14ac:dyDescent="0.25">
      <c r="A24" s="5"/>
      <c r="B24" s="1"/>
      <c r="C24" s="8"/>
      <c r="D24" s="1"/>
      <c r="E24" s="15"/>
      <c r="F24" s="1"/>
      <c r="G24" s="8"/>
      <c r="I24" s="15"/>
      <c r="J24" s="1"/>
      <c r="K24" s="8"/>
      <c r="L24" s="1"/>
    </row>
    <row r="25" spans="1:13" ht="14.4" x14ac:dyDescent="0.3">
      <c r="A25" s="11" t="s">
        <v>11</v>
      </c>
      <c r="B25" s="1"/>
      <c r="C25" s="1"/>
      <c r="D25" s="1"/>
      <c r="E25" s="16" t="s">
        <v>11</v>
      </c>
      <c r="F25" s="1"/>
      <c r="I25" s="16" t="s">
        <v>11</v>
      </c>
      <c r="J25" s="1"/>
      <c r="K25" s="1"/>
      <c r="L25" s="1"/>
    </row>
    <row r="26" spans="1:13" ht="13.8" x14ac:dyDescent="0.25">
      <c r="A26" s="5">
        <v>2017</v>
      </c>
      <c r="B26" s="1">
        <v>14165.191118872217</v>
      </c>
      <c r="C26" s="1">
        <v>13813.540650497314</v>
      </c>
      <c r="D26" s="32">
        <v>15192.003627228274</v>
      </c>
      <c r="E26" s="15">
        <v>2017</v>
      </c>
      <c r="F26" s="1">
        <v>3090.4435458586486</v>
      </c>
      <c r="G26" s="1">
        <f>3041.31649847901-67</f>
        <v>2974.3164984790101</v>
      </c>
      <c r="H26" s="1">
        <v>3175.5359250366937</v>
      </c>
      <c r="I26" s="14" t="s">
        <v>22</v>
      </c>
      <c r="J26" s="1">
        <v>3398.489745970805</v>
      </c>
      <c r="K26" s="1">
        <f>3130.19097913291-67</f>
        <v>3063.1909791329099</v>
      </c>
      <c r="L26" s="32">
        <v>3856.4031543883229</v>
      </c>
    </row>
    <row r="27" spans="1:13" ht="13.8" x14ac:dyDescent="0.25">
      <c r="A27" s="2">
        <v>2018</v>
      </c>
      <c r="B27" s="1">
        <v>14654.6931281293</v>
      </c>
      <c r="C27" s="1">
        <v>13954.344710160341</v>
      </c>
      <c r="D27" s="32">
        <v>15634.520660963271</v>
      </c>
      <c r="E27" s="17">
        <v>2018</v>
      </c>
      <c r="F27" s="1">
        <v>3140.4798730278899</v>
      </c>
      <c r="G27" s="1">
        <f>3092.36664399228-67</f>
        <v>3025.3666439922799</v>
      </c>
      <c r="H27" s="1">
        <v>3227.5973974108051</v>
      </c>
      <c r="I27" s="14" t="s">
        <v>23</v>
      </c>
      <c r="J27" s="1">
        <v>3465.7660153454799</v>
      </c>
      <c r="K27" s="1">
        <f>3198.48609720855-67</f>
        <v>3131.4860972085498</v>
      </c>
      <c r="L27" s="32">
        <v>3921.6517870749394</v>
      </c>
      <c r="M27" s="65"/>
    </row>
    <row r="28" spans="1:13" ht="13.8" x14ac:dyDescent="0.25">
      <c r="A28" s="2">
        <v>2019</v>
      </c>
      <c r="B28" s="1">
        <v>14874.863901178524</v>
      </c>
      <c r="C28" s="1">
        <v>14176.256938350805</v>
      </c>
      <c r="D28" s="32">
        <v>15853.984507939704</v>
      </c>
      <c r="E28" s="17">
        <v>2019</v>
      </c>
      <c r="F28" s="1">
        <v>3187.4119541451705</v>
      </c>
      <c r="G28" s="1">
        <f>3141.38666133431-67</f>
        <v>3074.3866613343098</v>
      </c>
      <c r="H28" s="1">
        <v>3273.5156601840572</v>
      </c>
      <c r="I28" s="14" t="s">
        <v>24</v>
      </c>
      <c r="J28" s="1">
        <v>3530.9594262429137</v>
      </c>
      <c r="K28" s="1">
        <f>3266.79127599807-67</f>
        <v>3199.79127599807</v>
      </c>
      <c r="L28" s="32">
        <v>3984.8200527675021</v>
      </c>
      <c r="M28" s="65"/>
    </row>
    <row r="29" spans="1:13" ht="13.8" x14ac:dyDescent="0.25">
      <c r="A29" s="2">
        <v>2020</v>
      </c>
      <c r="B29" s="1">
        <v>15023.149331601033</v>
      </c>
      <c r="C29" s="1">
        <v>14324.521968925572</v>
      </c>
      <c r="D29" s="32">
        <v>15996.736133928935</v>
      </c>
      <c r="E29" s="17">
        <v>2020</v>
      </c>
      <c r="F29" s="1">
        <v>3238.4305238768793</v>
      </c>
      <c r="G29" s="1">
        <f>3191.39390420518-67</f>
        <v>3124.3939042051802</v>
      </c>
      <c r="H29" s="1">
        <v>3324.5417517558931</v>
      </c>
      <c r="I29" s="14" t="s">
        <v>25</v>
      </c>
      <c r="J29" s="1">
        <v>3587.8539103968583</v>
      </c>
      <c r="K29" s="1">
        <f>3325.44579155059-67</f>
        <v>3258.44579155059</v>
      </c>
      <c r="L29" s="32">
        <v>4037.6173815665534</v>
      </c>
      <c r="M29" s="65"/>
    </row>
    <row r="30" spans="1:13" ht="13.8" x14ac:dyDescent="0.25">
      <c r="A30" s="2">
        <v>2021</v>
      </c>
      <c r="B30" s="1">
        <v>15124.763978156538</v>
      </c>
      <c r="C30" s="1">
        <v>14432.126095676222</v>
      </c>
      <c r="D30" s="32">
        <v>16095.531271426778</v>
      </c>
      <c r="E30" s="17">
        <v>2021</v>
      </c>
      <c r="F30" s="1">
        <v>3250.8761073475657</v>
      </c>
      <c r="G30" s="1">
        <f>3220.35040102233-67</f>
        <v>3153.3504010223301</v>
      </c>
      <c r="H30" s="1">
        <v>3353.9587144286193</v>
      </c>
      <c r="I30" s="14" t="s">
        <v>26</v>
      </c>
      <c r="J30" s="1">
        <v>3642.8043586513663</v>
      </c>
      <c r="K30" s="1">
        <f>3381.4438671848-67</f>
        <v>3314.4438671848002</v>
      </c>
      <c r="L30" s="32">
        <v>4090.5401931330034</v>
      </c>
      <c r="M30" s="65"/>
    </row>
    <row r="31" spans="1:13" ht="13.8" x14ac:dyDescent="0.25">
      <c r="A31" s="2">
        <v>2022</v>
      </c>
      <c r="B31" s="1">
        <v>15336.708148529202</v>
      </c>
      <c r="C31" s="1">
        <v>14644.288920548561</v>
      </c>
      <c r="D31" s="32">
        <v>16305.574610352051</v>
      </c>
      <c r="E31" s="17">
        <v>2022</v>
      </c>
      <c r="F31" s="1">
        <v>3296.7359995414849</v>
      </c>
      <c r="G31" s="1">
        <f>3265.19647487222-67</f>
        <v>3198.1964748722198</v>
      </c>
      <c r="H31" s="1">
        <v>3398.7709792428359</v>
      </c>
      <c r="I31" s="14" t="s">
        <v>27</v>
      </c>
      <c r="J31" s="1">
        <v>3698.7711641236547</v>
      </c>
      <c r="K31" s="1">
        <f>3438.42698248431-67</f>
        <v>3371.42698248431</v>
      </c>
      <c r="L31" s="32">
        <v>4145.4956717444502</v>
      </c>
      <c r="M31" s="65"/>
    </row>
    <row r="32" spans="1:13" ht="13.8" x14ac:dyDescent="0.25">
      <c r="A32" s="2">
        <v>2023</v>
      </c>
      <c r="B32" s="1">
        <v>15574.066717576614</v>
      </c>
      <c r="C32" s="1">
        <v>14880.792988754542</v>
      </c>
      <c r="D32" s="32">
        <v>16540.93052723023</v>
      </c>
      <c r="E32" s="17">
        <v>2023</v>
      </c>
      <c r="F32" s="1">
        <v>3342.5545608596049</v>
      </c>
      <c r="G32" s="1">
        <f>3312.03388489131-67</f>
        <v>3245.0338848913102</v>
      </c>
      <c r="H32" s="1">
        <v>3445.6446897807846</v>
      </c>
      <c r="I32" s="14" t="s">
        <v>28</v>
      </c>
      <c r="J32" s="1">
        <v>3748.6863296936904</v>
      </c>
      <c r="K32" s="1">
        <f>3489.35347491518-67</f>
        <v>3422.35347491518</v>
      </c>
      <c r="L32" s="32">
        <v>4194.3894971303307</v>
      </c>
      <c r="M32" s="65"/>
    </row>
    <row r="33" spans="1:13" ht="13.8" x14ac:dyDescent="0.25">
      <c r="A33" s="2">
        <v>2024</v>
      </c>
      <c r="B33" s="1">
        <v>15805.464632132669</v>
      </c>
      <c r="C33" s="1">
        <v>15111.934469437016</v>
      </c>
      <c r="D33" s="32">
        <v>16769.865932147786</v>
      </c>
      <c r="E33" s="17">
        <v>2024</v>
      </c>
      <c r="F33" s="1">
        <v>3388.4144530535236</v>
      </c>
      <c r="G33" s="1">
        <f>3356.87492838426-67</f>
        <v>3289.8749283842599</v>
      </c>
      <c r="H33" s="1">
        <v>3489.435614410846</v>
      </c>
      <c r="I33" s="14" t="s">
        <v>29</v>
      </c>
      <c r="J33" s="1">
        <v>3801.6091412601404</v>
      </c>
      <c r="K33" s="1">
        <f>3544.30895352663-67</f>
        <v>3477.3089535266299</v>
      </c>
      <c r="L33" s="32">
        <v>4244.2370446290206</v>
      </c>
      <c r="M33" s="65"/>
    </row>
    <row r="34" spans="1:13" ht="13.8" x14ac:dyDescent="0.25">
      <c r="A34" s="2">
        <v>2025</v>
      </c>
      <c r="B34" s="1">
        <v>16021.919628381027</v>
      </c>
      <c r="C34" s="1">
        <v>15328.268264697068</v>
      </c>
      <c r="D34" s="32">
        <v>16983.691847045407</v>
      </c>
      <c r="E34" s="17">
        <v>2025</v>
      </c>
      <c r="F34" s="1">
        <v>3430.1802324787154</v>
      </c>
      <c r="G34" s="1">
        <f>3399.65452615348-67</f>
        <v>3332.6545261534802</v>
      </c>
      <c r="H34" s="1">
        <v>3533.2340608810337</v>
      </c>
      <c r="I34" s="14" t="s">
        <v>30</v>
      </c>
      <c r="J34" s="1">
        <v>3856.557098031461</v>
      </c>
      <c r="K34" s="1">
        <f>3599.25940178114-67</f>
        <v>3532.2594017811398</v>
      </c>
      <c r="L34" s="32">
        <v>4298.1736745394992</v>
      </c>
      <c r="M34" s="65"/>
    </row>
    <row r="35" spans="1:13" ht="13.8" x14ac:dyDescent="0.25">
      <c r="A35" s="2">
        <v>2026</v>
      </c>
      <c r="B35" s="1">
        <v>16248.505829411215</v>
      </c>
      <c r="C35" s="1">
        <v>15555.575727722371</v>
      </c>
      <c r="D35" s="32">
        <v>17208.843278393022</v>
      </c>
      <c r="E35" s="17">
        <v>2026</v>
      </c>
      <c r="F35" s="1">
        <v>3473.9711571087764</v>
      </c>
      <c r="G35" s="1">
        <f>3442.43163243951-67</f>
        <v>3375.4316324395099</v>
      </c>
      <c r="H35" s="1">
        <v>3577.0612860299561</v>
      </c>
      <c r="I35" s="14" t="s">
        <v>32</v>
      </c>
      <c r="J35" s="1">
        <v>3909.4461005622379</v>
      </c>
      <c r="K35" s="1">
        <f>3653.19354020843-67</f>
        <v>3586.19354020843</v>
      </c>
      <c r="L35" s="32">
        <v>4351.0889642658231</v>
      </c>
      <c r="M35" s="65"/>
    </row>
    <row r="36" spans="1:13" ht="13.8" x14ac:dyDescent="0.25">
      <c r="A36" s="2">
        <v>2027</v>
      </c>
      <c r="B36" s="1">
        <v>16469.805986036292</v>
      </c>
      <c r="C36" s="1">
        <v>15777.011233606399</v>
      </c>
      <c r="D36" s="32">
        <v>17428.636031253835</v>
      </c>
      <c r="E36" s="17">
        <v>2027</v>
      </c>
      <c r="F36" s="1">
        <v>3515.7369365339678</v>
      </c>
      <c r="G36" s="1">
        <v>3417.1974118647036</v>
      </c>
      <c r="H36" s="1">
        <v>3618.8195436150199</v>
      </c>
      <c r="I36" s="14" t="s">
        <v>38</v>
      </c>
      <c r="J36" s="1">
        <v>3955.2671533635453</v>
      </c>
      <c r="K36" s="1">
        <v>3633</v>
      </c>
      <c r="L36" s="32">
        <v>4396.91001706713</v>
      </c>
      <c r="M36" s="65"/>
    </row>
    <row r="37" spans="1:13" customFormat="1" ht="14.4" x14ac:dyDescent="0.3">
      <c r="A37" s="39"/>
      <c r="B37" s="40"/>
      <c r="C37" s="41"/>
      <c r="D37" s="42"/>
      <c r="E37" s="49"/>
      <c r="F37" s="41"/>
      <c r="G37" s="42"/>
      <c r="H37" s="40"/>
      <c r="I37" s="49"/>
      <c r="J37" s="42"/>
      <c r="K37" s="52"/>
      <c r="L37" s="52"/>
    </row>
    <row r="38" spans="1:13" customFormat="1" ht="14.4" x14ac:dyDescent="0.3">
      <c r="A38" s="43"/>
      <c r="B38" s="44"/>
      <c r="C38" s="44"/>
      <c r="D38" s="45"/>
      <c r="E38" s="55"/>
      <c r="F38" s="61"/>
      <c r="G38" s="60"/>
      <c r="H38" s="61"/>
      <c r="I38" s="53"/>
      <c r="J38" s="62"/>
      <c r="K38" s="63"/>
      <c r="L38" s="63"/>
    </row>
    <row r="39" spans="1:13" customFormat="1" ht="13.2" x14ac:dyDescent="0.25">
      <c r="A39" s="50" t="s">
        <v>39</v>
      </c>
      <c r="B39" s="47">
        <f>RATE($A$23-$A$14,,-B14,B23)*100</f>
        <v>-2.1942067663334073</v>
      </c>
      <c r="C39" s="48" t="s">
        <v>4</v>
      </c>
      <c r="D39" s="48" t="s">
        <v>4</v>
      </c>
      <c r="E39" s="54" t="s">
        <v>39</v>
      </c>
      <c r="F39" s="47">
        <f>RATE($A$23-$A$14,,-F14,F23)*100</f>
        <v>-1.8557607363705975</v>
      </c>
      <c r="G39" s="48" t="s">
        <v>4</v>
      </c>
      <c r="H39" s="48" t="s">
        <v>4</v>
      </c>
      <c r="I39" s="54" t="s">
        <v>43</v>
      </c>
      <c r="J39" s="47">
        <f>RATE($A$23-$A$14,,-J14,J23)*100</f>
        <v>-3.6592280086315059</v>
      </c>
      <c r="K39" s="48" t="s">
        <v>4</v>
      </c>
      <c r="L39" s="48" t="s">
        <v>4</v>
      </c>
    </row>
    <row r="40" spans="1:13" customFormat="1" ht="13.2" x14ac:dyDescent="0.25">
      <c r="A40" s="50" t="s">
        <v>40</v>
      </c>
      <c r="B40" s="47">
        <f>RATE($A$23-$A$19,,-B19,B23)*100</f>
        <v>-2.1252125238935151</v>
      </c>
      <c r="C40" s="48" t="s">
        <v>4</v>
      </c>
      <c r="D40" s="48" t="s">
        <v>4</v>
      </c>
      <c r="E40" s="54" t="s">
        <v>40</v>
      </c>
      <c r="F40" s="47">
        <f>RATE($A$23-$A$19,,-F19,F23)*100</f>
        <v>-1.374287407415679</v>
      </c>
      <c r="G40" s="48" t="s">
        <v>4</v>
      </c>
      <c r="H40" s="48" t="s">
        <v>4</v>
      </c>
      <c r="I40" s="54" t="s">
        <v>44</v>
      </c>
      <c r="J40" s="47">
        <f>RATE($A$23-$A$19,,-J19,J23)*100</f>
        <v>-5.0115138820209069</v>
      </c>
      <c r="K40" s="48" t="s">
        <v>4</v>
      </c>
      <c r="L40" s="48" t="s">
        <v>4</v>
      </c>
    </row>
    <row r="41" spans="1:13" customFormat="1" ht="13.2" x14ac:dyDescent="0.25">
      <c r="A41" s="50"/>
      <c r="B41" s="47"/>
      <c r="C41" s="47"/>
      <c r="D41" s="47"/>
      <c r="E41" s="54"/>
      <c r="F41" s="47"/>
      <c r="G41" s="47"/>
      <c r="H41" s="47"/>
      <c r="I41" s="54"/>
      <c r="J41" s="47"/>
      <c r="K41" s="64"/>
      <c r="L41" s="64"/>
    </row>
    <row r="42" spans="1:13" customFormat="1" ht="13.2" x14ac:dyDescent="0.25">
      <c r="A42" s="50" t="s">
        <v>41</v>
      </c>
      <c r="B42" s="47">
        <f>RATE($A$31-$A$27,,-B27,B31)*100</f>
        <v>1.1437045072097944</v>
      </c>
      <c r="C42" s="47">
        <f t="shared" ref="C42:D42" si="0">RATE($A$31-$A$27,,-C27,C31)*100</f>
        <v>1.2137953272693325</v>
      </c>
      <c r="D42" s="47">
        <f t="shared" si="0"/>
        <v>1.0561815735503015</v>
      </c>
      <c r="E42" s="54" t="s">
        <v>41</v>
      </c>
      <c r="F42" s="47">
        <f>RATE($A$31-$A$27,,-F27,F31)*100</f>
        <v>1.2213299057899722</v>
      </c>
      <c r="G42" s="47">
        <f>RATE($A$31-$A$27,,-G27,G31)*100</f>
        <v>1.3985586062836277</v>
      </c>
      <c r="H42" s="47">
        <f t="shared" ref="H42" si="1">RATE($A$31-$A$27,,-H27,H31)*100</f>
        <v>1.3002777619343318</v>
      </c>
      <c r="I42" s="54" t="s">
        <v>41</v>
      </c>
      <c r="J42" s="47">
        <f>RATE($A$30-$A$26,,-J26,J30)*100</f>
        <v>1.750715287392677</v>
      </c>
      <c r="K42" s="47">
        <f t="shared" ref="K42" si="2">RATE($A$30-$A$26,,-K26,K30)*100</f>
        <v>1.9903655753659957</v>
      </c>
      <c r="L42" s="47">
        <f>RATE($A$30-$A$26,,-L26,L30)*100</f>
        <v>1.4844631670988273</v>
      </c>
    </row>
    <row r="43" spans="1:13" customFormat="1" ht="13.2" x14ac:dyDescent="0.25">
      <c r="A43" s="50" t="s">
        <v>42</v>
      </c>
      <c r="B43" s="47">
        <f>RATE($A$36-$A$27,,-B27,B36)*100</f>
        <v>1.3058767261368751</v>
      </c>
      <c r="C43" s="47">
        <f t="shared" ref="C43:D43" si="3">RATE($A$36-$A$27,,-C27,C36)*100</f>
        <v>1.3733785619424956</v>
      </c>
      <c r="D43" s="47">
        <f t="shared" si="3"/>
        <v>1.2143504153555642</v>
      </c>
      <c r="E43" s="54" t="s">
        <v>42</v>
      </c>
      <c r="F43" s="47">
        <f>RATE($A$36-$A$27,,-F27,F36)*100</f>
        <v>1.2620479372988207</v>
      </c>
      <c r="G43" s="47">
        <f>RATE($A$36-$A$27,,-G27,G36)*100</f>
        <v>1.3624023273737895</v>
      </c>
      <c r="H43" s="47">
        <f t="shared" ref="H43" si="4">RATE($A$36-$A$27,,-H27,H36)*100</f>
        <v>1.279335013986264</v>
      </c>
      <c r="I43" s="54" t="s">
        <v>42</v>
      </c>
      <c r="J43" s="47">
        <f>RATE($A$35-$A$26,,-J26,J35)*100</f>
        <v>1.568445894567249</v>
      </c>
      <c r="K43" s="47">
        <f t="shared" ref="K43" si="5">RATE($A$35-$A$26,,-K26,K35)*100</f>
        <v>1.766919305757356</v>
      </c>
      <c r="L43" s="47">
        <f>RATE($A$35-$A$26,,-L26,L35)*100</f>
        <v>1.3500455449349791</v>
      </c>
    </row>
    <row r="44" spans="1:13" customFormat="1" ht="13.2" x14ac:dyDescent="0.25">
      <c r="A44" s="46"/>
      <c r="B44" s="47"/>
      <c r="C44" s="47"/>
      <c r="D44" s="47"/>
      <c r="E44" s="50"/>
      <c r="F44" s="47"/>
      <c r="G44" s="47"/>
      <c r="H44" s="47"/>
      <c r="I44" s="50"/>
      <c r="J44" s="47"/>
      <c r="K44" s="47"/>
      <c r="L44" s="47"/>
    </row>
    <row r="45" spans="1:13" ht="14.4" x14ac:dyDescent="0.3">
      <c r="A45" s="3"/>
      <c r="B45" s="6"/>
      <c r="C45" s="6"/>
      <c r="D45" s="6"/>
      <c r="E45" s="3"/>
      <c r="F45" s="3"/>
      <c r="I45" s="3"/>
      <c r="J45" s="3"/>
      <c r="K45" s="3"/>
      <c r="L45" s="3"/>
    </row>
    <row r="46" spans="1:13" x14ac:dyDescent="0.25">
      <c r="A46" s="7" t="s">
        <v>33</v>
      </c>
      <c r="E46" s="51"/>
      <c r="I46" s="51"/>
    </row>
    <row r="47" spans="1:13" x14ac:dyDescent="0.25">
      <c r="A47" s="10" t="s">
        <v>34</v>
      </c>
    </row>
    <row r="48" spans="1:13" x14ac:dyDescent="0.25">
      <c r="A48" s="10" t="s">
        <v>45</v>
      </c>
    </row>
  </sheetData>
  <mergeCells count="8">
    <mergeCell ref="A2:K2"/>
    <mergeCell ref="A3:K3"/>
    <mergeCell ref="A4:K4"/>
    <mergeCell ref="A8:D9"/>
    <mergeCell ref="F8:G8"/>
    <mergeCell ref="J8:K8"/>
    <mergeCell ref="F9:G9"/>
    <mergeCell ref="J9:K9"/>
  </mergeCells>
  <printOptions horizontalCentered="1"/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showGridLines="0" zoomScaleNormal="100" zoomScaleSheetLayoutView="85" workbookViewId="0">
      <selection activeCell="A2" sqref="A2:K2"/>
    </sheetView>
  </sheetViews>
  <sheetFormatPr defaultColWidth="9.109375" defaultRowHeight="15" x14ac:dyDescent="0.25"/>
  <cols>
    <col min="1" max="1" width="14.6640625" style="33" customWidth="1"/>
    <col min="2" max="4" width="8.6640625" style="33" customWidth="1"/>
    <col min="5" max="5" width="14.6640625" style="33" customWidth="1"/>
    <col min="6" max="6" width="8.6640625" style="33" customWidth="1"/>
    <col min="7" max="8" width="8.6640625" style="4" customWidth="1"/>
    <col min="9" max="9" width="14.6640625" style="33" customWidth="1"/>
    <col min="10" max="12" width="8.6640625" style="33" customWidth="1"/>
    <col min="13" max="16384" width="9.109375" style="4"/>
  </cols>
  <sheetData>
    <row r="1" spans="1:12" ht="15.6" x14ac:dyDescent="0.3">
      <c r="A1" s="78" t="s">
        <v>47</v>
      </c>
      <c r="B1" s="77"/>
      <c r="C1" s="77"/>
      <c r="D1" s="77"/>
      <c r="E1" s="77"/>
      <c r="F1" s="77"/>
      <c r="I1" s="77"/>
      <c r="J1" s="77"/>
      <c r="K1" s="77"/>
      <c r="L1" s="77"/>
    </row>
    <row r="2" spans="1:12" ht="17.399999999999999" x14ac:dyDescent="0.3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"/>
    </row>
    <row r="3" spans="1:12" ht="17.399999999999999" x14ac:dyDescent="0.3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12"/>
    </row>
    <row r="4" spans="1:12" ht="17.399999999999999" x14ac:dyDescent="0.3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13"/>
    </row>
    <row r="5" spans="1:12" ht="17.399999999999999" x14ac:dyDescent="0.3">
      <c r="A5" s="9"/>
      <c r="B5" s="9"/>
      <c r="C5" s="9"/>
      <c r="D5" s="9"/>
      <c r="E5" s="9"/>
      <c r="F5" s="9"/>
      <c r="I5" s="9"/>
      <c r="J5" s="9"/>
      <c r="K5" s="9"/>
      <c r="L5" s="9"/>
    </row>
    <row r="6" spans="1:12" ht="17.399999999999999" x14ac:dyDescent="0.3">
      <c r="A6" s="9"/>
      <c r="B6" s="9"/>
      <c r="C6" s="9"/>
      <c r="D6" s="9"/>
      <c r="E6" s="9"/>
      <c r="F6" s="9"/>
      <c r="I6" s="9"/>
      <c r="J6" s="9"/>
      <c r="K6" s="9"/>
      <c r="L6" s="9"/>
    </row>
    <row r="7" spans="1:12" ht="17.399999999999999" x14ac:dyDescent="0.3">
      <c r="A7" s="9"/>
      <c r="B7" s="9"/>
      <c r="C7" s="9"/>
      <c r="D7" s="9"/>
      <c r="E7" s="9"/>
      <c r="F7" s="9"/>
      <c r="I7" s="9"/>
      <c r="J7" s="9"/>
      <c r="K7" s="9"/>
      <c r="L7" s="9"/>
    </row>
    <row r="8" spans="1:12" x14ac:dyDescent="0.25">
      <c r="A8" s="80" t="s">
        <v>7</v>
      </c>
      <c r="B8" s="80"/>
      <c r="C8" s="80"/>
      <c r="D8" s="80"/>
      <c r="E8" s="34"/>
      <c r="F8" s="81" t="s">
        <v>2</v>
      </c>
      <c r="G8" s="81"/>
      <c r="I8" s="34"/>
      <c r="J8" s="81" t="s">
        <v>1</v>
      </c>
      <c r="K8" s="81"/>
      <c r="L8" s="34"/>
    </row>
    <row r="9" spans="1:12" ht="13.8" x14ac:dyDescent="0.25">
      <c r="A9" s="80"/>
      <c r="B9" s="80"/>
      <c r="C9" s="80"/>
      <c r="D9" s="80"/>
      <c r="E9" s="34"/>
      <c r="F9" s="82" t="s">
        <v>8</v>
      </c>
      <c r="G9" s="82"/>
      <c r="I9" s="34"/>
      <c r="J9" s="82" t="s">
        <v>8</v>
      </c>
      <c r="K9" s="82"/>
      <c r="L9" s="34"/>
    </row>
    <row r="10" spans="1:12" ht="13.8" x14ac:dyDescent="0.25">
      <c r="A10" s="18"/>
      <c r="B10" s="35"/>
      <c r="C10" s="18"/>
      <c r="D10" s="18"/>
      <c r="E10" s="19"/>
      <c r="F10" s="19"/>
      <c r="G10" s="19"/>
      <c r="I10" s="19"/>
      <c r="J10" s="19"/>
      <c r="K10" s="19"/>
      <c r="L10" s="19"/>
    </row>
    <row r="11" spans="1:12" ht="13.8" x14ac:dyDescent="0.25">
      <c r="A11" s="27" t="s">
        <v>0</v>
      </c>
      <c r="B11" s="27" t="s">
        <v>35</v>
      </c>
      <c r="C11" s="27" t="s">
        <v>36</v>
      </c>
      <c r="D11" s="56" t="s">
        <v>37</v>
      </c>
      <c r="E11" s="27" t="s">
        <v>0</v>
      </c>
      <c r="F11" s="27" t="s">
        <v>35</v>
      </c>
      <c r="G11" s="27" t="s">
        <v>36</v>
      </c>
      <c r="H11" s="27" t="s">
        <v>37</v>
      </c>
      <c r="I11" s="27" t="s">
        <v>0</v>
      </c>
      <c r="J11" s="27" t="s">
        <v>35</v>
      </c>
      <c r="K11" s="27" t="s">
        <v>36</v>
      </c>
      <c r="L11" s="27" t="s">
        <v>37</v>
      </c>
    </row>
    <row r="12" spans="1:12" ht="13.8" x14ac:dyDescent="0.25">
      <c r="A12" s="34"/>
      <c r="B12" s="34" t="s">
        <v>5</v>
      </c>
      <c r="C12" s="34" t="s">
        <v>5</v>
      </c>
      <c r="D12" s="57" t="s">
        <v>5</v>
      </c>
      <c r="E12" s="28"/>
      <c r="F12" s="34" t="s">
        <v>6</v>
      </c>
      <c r="G12" s="34" t="s">
        <v>6</v>
      </c>
      <c r="H12" s="34" t="s">
        <v>6</v>
      </c>
      <c r="I12" s="28"/>
      <c r="J12" s="34" t="s">
        <v>6</v>
      </c>
      <c r="K12" s="34" t="s">
        <v>6</v>
      </c>
      <c r="L12" s="34" t="s">
        <v>6</v>
      </c>
    </row>
    <row r="13" spans="1:12" s="22" customFormat="1" ht="14.4" x14ac:dyDescent="0.3">
      <c r="A13" s="20" t="s">
        <v>10</v>
      </c>
      <c r="B13" s="21"/>
      <c r="C13" s="21"/>
      <c r="D13" s="21"/>
      <c r="E13" s="29" t="s">
        <v>10</v>
      </c>
      <c r="F13" s="21"/>
      <c r="I13" s="29" t="s">
        <v>10</v>
      </c>
      <c r="J13" s="21"/>
      <c r="K13" s="21"/>
      <c r="L13" s="21"/>
    </row>
    <row r="14" spans="1:12" s="22" customFormat="1" ht="13.8" x14ac:dyDescent="0.25">
      <c r="A14" s="23">
        <v>2007</v>
      </c>
      <c r="B14" s="24">
        <v>13729.385839880051</v>
      </c>
      <c r="C14" s="25" t="s">
        <v>4</v>
      </c>
      <c r="D14" s="24" t="s">
        <v>4</v>
      </c>
      <c r="E14" s="31">
        <v>2007</v>
      </c>
      <c r="F14" s="24">
        <v>3059.9436898108847</v>
      </c>
      <c r="G14" s="25" t="s">
        <v>4</v>
      </c>
      <c r="H14" s="26" t="s">
        <v>4</v>
      </c>
      <c r="I14" s="30" t="s">
        <v>12</v>
      </c>
      <c r="J14" s="24">
        <v>3342.832037643208</v>
      </c>
      <c r="K14" s="25" t="s">
        <v>4</v>
      </c>
      <c r="L14" s="24" t="s">
        <v>4</v>
      </c>
    </row>
    <row r="15" spans="1:12" s="22" customFormat="1" ht="13.8" x14ac:dyDescent="0.25">
      <c r="A15" s="23">
        <v>2008</v>
      </c>
      <c r="B15" s="24">
        <v>13566.622235897627</v>
      </c>
      <c r="C15" s="25" t="s">
        <v>4</v>
      </c>
      <c r="D15" s="24" t="s">
        <v>4</v>
      </c>
      <c r="E15" s="31">
        <v>2008</v>
      </c>
      <c r="F15" s="24">
        <v>2915.1573538687981</v>
      </c>
      <c r="G15" s="25" t="s">
        <v>4</v>
      </c>
      <c r="H15" s="26" t="s">
        <v>4</v>
      </c>
      <c r="I15" s="30" t="s">
        <v>13</v>
      </c>
      <c r="J15" s="24">
        <v>3817.1069967266776</v>
      </c>
      <c r="K15" s="25" t="s">
        <v>4</v>
      </c>
      <c r="L15" s="24" t="s">
        <v>4</v>
      </c>
    </row>
    <row r="16" spans="1:12" s="22" customFormat="1" ht="13.8" x14ac:dyDescent="0.25">
      <c r="A16" s="23">
        <v>2009</v>
      </c>
      <c r="B16" s="24">
        <v>13658.676328327516</v>
      </c>
      <c r="C16" s="25" t="s">
        <v>4</v>
      </c>
      <c r="D16" s="24" t="s">
        <v>4</v>
      </c>
      <c r="E16" s="31">
        <v>2009</v>
      </c>
      <c r="F16" s="24">
        <v>3064.2312788304339</v>
      </c>
      <c r="G16" s="25" t="s">
        <v>4</v>
      </c>
      <c r="H16" s="26" t="s">
        <v>4</v>
      </c>
      <c r="I16" s="30" t="s">
        <v>14</v>
      </c>
      <c r="J16" s="24">
        <v>4224.2708674304422</v>
      </c>
      <c r="K16" s="25" t="s">
        <v>4</v>
      </c>
      <c r="L16" s="24" t="s">
        <v>4</v>
      </c>
    </row>
    <row r="17" spans="1:16" s="22" customFormat="1" ht="13.8" x14ac:dyDescent="0.25">
      <c r="A17" s="23">
        <v>2010</v>
      </c>
      <c r="B17" s="24">
        <v>14658.418959152372</v>
      </c>
      <c r="C17" s="25" t="s">
        <v>4</v>
      </c>
      <c r="D17" s="24" t="s">
        <v>4</v>
      </c>
      <c r="E17" s="31">
        <v>2010</v>
      </c>
      <c r="F17" s="24">
        <v>3010.5950704417264</v>
      </c>
      <c r="G17" s="25" t="s">
        <v>4</v>
      </c>
      <c r="H17" s="26" t="s">
        <v>4</v>
      </c>
      <c r="I17" s="30" t="s">
        <v>15</v>
      </c>
      <c r="J17" s="24">
        <v>3685.143716236877</v>
      </c>
      <c r="K17" s="25" t="s">
        <v>4</v>
      </c>
      <c r="L17" s="24" t="s">
        <v>4</v>
      </c>
    </row>
    <row r="18" spans="1:16" s="22" customFormat="1" ht="13.8" x14ac:dyDescent="0.25">
      <c r="A18" s="23">
        <v>2011</v>
      </c>
      <c r="B18" s="24">
        <v>13502.498089357756</v>
      </c>
      <c r="C18" s="25" t="s">
        <v>4</v>
      </c>
      <c r="D18" s="24" t="s">
        <v>4</v>
      </c>
      <c r="E18" s="31">
        <v>2011</v>
      </c>
      <c r="F18" s="24">
        <v>3121.3029599594902</v>
      </c>
      <c r="G18" s="25" t="s">
        <v>4</v>
      </c>
      <c r="H18" s="26" t="s">
        <v>4</v>
      </c>
      <c r="I18" s="30" t="s">
        <v>16</v>
      </c>
      <c r="J18" s="24">
        <v>3383.1065130975435</v>
      </c>
      <c r="K18" s="25" t="s">
        <v>4</v>
      </c>
      <c r="L18" s="24" t="s">
        <v>4</v>
      </c>
    </row>
    <row r="19" spans="1:16" s="22" customFormat="1" ht="13.8" x14ac:dyDescent="0.25">
      <c r="A19" s="23">
        <v>2012</v>
      </c>
      <c r="B19" s="24">
        <v>13255.505045104068</v>
      </c>
      <c r="C19" s="25" t="s">
        <v>4</v>
      </c>
      <c r="D19" s="24" t="s">
        <v>4</v>
      </c>
      <c r="E19" s="31">
        <v>2012</v>
      </c>
      <c r="F19" s="24">
        <v>2890.2725485088922</v>
      </c>
      <c r="G19" s="25" t="s">
        <v>4</v>
      </c>
      <c r="H19" s="26" t="s">
        <v>4</v>
      </c>
      <c r="I19" s="30" t="s">
        <v>17</v>
      </c>
      <c r="J19" s="24">
        <v>3228.6393108369866</v>
      </c>
      <c r="K19" s="25" t="s">
        <v>4</v>
      </c>
      <c r="L19" s="24" t="s">
        <v>4</v>
      </c>
    </row>
    <row r="20" spans="1:16" s="22" customFormat="1" ht="13.8" x14ac:dyDescent="0.25">
      <c r="A20" s="23">
        <v>2013</v>
      </c>
      <c r="B20" s="24">
        <v>13302.089461165355</v>
      </c>
      <c r="C20" s="25" t="s">
        <v>4</v>
      </c>
      <c r="D20" s="24" t="s">
        <v>4</v>
      </c>
      <c r="E20" s="31">
        <v>2013</v>
      </c>
      <c r="F20" s="24">
        <v>3011.9109039159885</v>
      </c>
      <c r="G20" s="25" t="s">
        <v>4</v>
      </c>
      <c r="H20" s="26" t="s">
        <v>4</v>
      </c>
      <c r="I20" s="30" t="s">
        <v>18</v>
      </c>
      <c r="J20" s="24">
        <v>3240</v>
      </c>
      <c r="K20" s="25" t="s">
        <v>4</v>
      </c>
      <c r="L20" s="24" t="s">
        <v>4</v>
      </c>
    </row>
    <row r="21" spans="1:16" s="22" customFormat="1" ht="13.8" x14ac:dyDescent="0.25">
      <c r="A21" s="23">
        <v>2014</v>
      </c>
      <c r="B21" s="24">
        <v>13853.70009938482</v>
      </c>
      <c r="C21" s="25" t="s">
        <v>4</v>
      </c>
      <c r="D21" s="24" t="s">
        <v>4</v>
      </c>
      <c r="E21" s="31">
        <v>2014</v>
      </c>
      <c r="F21" s="24">
        <v>3088.0345200000002</v>
      </c>
      <c r="G21" s="25" t="s">
        <v>4</v>
      </c>
      <c r="H21" s="26" t="s">
        <v>4</v>
      </c>
      <c r="I21" s="30" t="s">
        <v>19</v>
      </c>
      <c r="J21" s="24">
        <v>3592.7976035000002</v>
      </c>
      <c r="K21" s="25" t="s">
        <v>4</v>
      </c>
      <c r="L21" s="24" t="s">
        <v>4</v>
      </c>
    </row>
    <row r="22" spans="1:16" s="22" customFormat="1" ht="13.8" x14ac:dyDescent="0.25">
      <c r="A22" s="23">
        <v>2015</v>
      </c>
      <c r="B22" s="24">
        <v>14104</v>
      </c>
      <c r="C22" s="25" t="s">
        <v>4</v>
      </c>
      <c r="D22" s="24" t="s">
        <v>4</v>
      </c>
      <c r="E22" s="31">
        <v>2015</v>
      </c>
      <c r="F22" s="24">
        <v>3021.3494134999996</v>
      </c>
      <c r="G22" s="25" t="s">
        <v>4</v>
      </c>
      <c r="H22" s="26" t="s">
        <v>4</v>
      </c>
      <c r="I22" s="30" t="s">
        <v>20</v>
      </c>
      <c r="J22" s="24">
        <v>3307.4331044999999</v>
      </c>
      <c r="K22" s="25" t="s">
        <v>4</v>
      </c>
      <c r="L22" s="24" t="s">
        <v>4</v>
      </c>
    </row>
    <row r="23" spans="1:16" s="22" customFormat="1" ht="13.8" x14ac:dyDescent="0.25">
      <c r="A23" s="23">
        <v>2016</v>
      </c>
      <c r="B23" s="24">
        <v>14470.821548</v>
      </c>
      <c r="C23" s="25" t="s">
        <v>4</v>
      </c>
      <c r="D23" s="24" t="s">
        <v>4</v>
      </c>
      <c r="E23" s="31">
        <v>2016</v>
      </c>
      <c r="F23" s="24">
        <v>3243.4068505</v>
      </c>
      <c r="G23" s="25" t="s">
        <v>4</v>
      </c>
      <c r="H23" s="26" t="s">
        <v>4</v>
      </c>
      <c r="I23" s="30" t="s">
        <v>21</v>
      </c>
      <c r="J23" s="24">
        <v>3017.9111569999995</v>
      </c>
      <c r="K23" s="25" t="s">
        <v>4</v>
      </c>
      <c r="L23" s="24" t="s">
        <v>4</v>
      </c>
    </row>
    <row r="24" spans="1:16" ht="13.8" x14ac:dyDescent="0.25">
      <c r="A24" s="5"/>
      <c r="B24" s="1"/>
      <c r="C24" s="8"/>
      <c r="D24" s="1"/>
      <c r="E24" s="15"/>
      <c r="F24" s="1"/>
      <c r="G24" s="8"/>
      <c r="I24" s="15"/>
      <c r="J24" s="1"/>
      <c r="K24" s="8"/>
      <c r="L24" s="1"/>
    </row>
    <row r="25" spans="1:16" ht="14.4" x14ac:dyDescent="0.3">
      <c r="A25" s="11" t="s">
        <v>11</v>
      </c>
      <c r="B25" s="1"/>
      <c r="C25" s="1"/>
      <c r="D25" s="1"/>
      <c r="E25" s="16" t="s">
        <v>11</v>
      </c>
      <c r="F25" s="1"/>
      <c r="I25" s="16" t="s">
        <v>11</v>
      </c>
      <c r="J25" s="1"/>
      <c r="K25" s="1"/>
      <c r="L25" s="1"/>
    </row>
    <row r="26" spans="1:16" ht="13.8" x14ac:dyDescent="0.25">
      <c r="A26" s="5">
        <v>2017</v>
      </c>
      <c r="B26" s="1">
        <v>14165.191118872217</v>
      </c>
      <c r="C26" s="1">
        <v>13813.540650497314</v>
      </c>
      <c r="D26" s="32">
        <v>15192.003627228274</v>
      </c>
      <c r="E26" s="15">
        <v>2017</v>
      </c>
      <c r="F26" s="1">
        <v>3090.4435458586486</v>
      </c>
      <c r="G26" s="1">
        <f>3041.31649847901-67</f>
        <v>2974.3164984790101</v>
      </c>
      <c r="H26" s="1">
        <v>3175.5359250366937</v>
      </c>
      <c r="I26" s="14" t="s">
        <v>22</v>
      </c>
      <c r="J26" s="1">
        <v>3398.489745970805</v>
      </c>
      <c r="K26" s="1">
        <f>3130.19097913291-67</f>
        <v>3063.1909791329099</v>
      </c>
      <c r="L26" s="32">
        <v>3856.4031543883229</v>
      </c>
    </row>
    <row r="27" spans="1:16" ht="13.8" x14ac:dyDescent="0.25">
      <c r="A27" s="2">
        <v>2018</v>
      </c>
      <c r="B27" s="1">
        <v>14654.6931281293</v>
      </c>
      <c r="C27" s="1">
        <v>13954.344710160341</v>
      </c>
      <c r="D27" s="32">
        <v>15634.520660963271</v>
      </c>
      <c r="E27" s="17">
        <v>2018</v>
      </c>
      <c r="F27" s="1">
        <v>3140.4798730278899</v>
      </c>
      <c r="G27" s="1">
        <f>3092.36664399228-67</f>
        <v>3025.3666439922799</v>
      </c>
      <c r="H27" s="1">
        <v>3227.5973974108051</v>
      </c>
      <c r="I27" s="14" t="s">
        <v>23</v>
      </c>
      <c r="J27" s="1">
        <v>3465.7660153454799</v>
      </c>
      <c r="K27" s="1">
        <f>3198.48609720855-67</f>
        <v>3131.4860972085498</v>
      </c>
      <c r="L27" s="32">
        <v>3921.6517870749394</v>
      </c>
      <c r="M27" s="65"/>
      <c r="O27" s="66"/>
      <c r="P27" s="66"/>
    </row>
    <row r="28" spans="1:16" ht="13.8" x14ac:dyDescent="0.25">
      <c r="A28" s="2">
        <v>2019</v>
      </c>
      <c r="B28" s="1">
        <v>14874.863901178524</v>
      </c>
      <c r="C28" s="1">
        <v>14176.256938350805</v>
      </c>
      <c r="D28" s="32">
        <v>15853.984507939704</v>
      </c>
      <c r="E28" s="17">
        <v>2019</v>
      </c>
      <c r="F28" s="1">
        <v>3187.4119541451705</v>
      </c>
      <c r="G28" s="1">
        <f>3141.38666133431-67</f>
        <v>3074.3866613343098</v>
      </c>
      <c r="H28" s="1">
        <v>3273.5156601840572</v>
      </c>
      <c r="I28" s="14" t="s">
        <v>24</v>
      </c>
      <c r="J28" s="1">
        <v>3530.9594262429137</v>
      </c>
      <c r="K28" s="1">
        <f>3266.79127599807-67</f>
        <v>3199.79127599807</v>
      </c>
      <c r="L28" s="32">
        <v>3984.8200527675021</v>
      </c>
      <c r="M28" s="65"/>
      <c r="O28" s="66"/>
      <c r="P28" s="66"/>
    </row>
    <row r="29" spans="1:16" ht="13.8" x14ac:dyDescent="0.25">
      <c r="A29" s="2">
        <v>2020</v>
      </c>
      <c r="B29" s="1">
        <v>15023.149331601033</v>
      </c>
      <c r="C29" s="1">
        <v>14324.521968925572</v>
      </c>
      <c r="D29" s="32">
        <v>15996.736133928935</v>
      </c>
      <c r="E29" s="17">
        <v>2020</v>
      </c>
      <c r="F29" s="1">
        <v>3238.4305238768793</v>
      </c>
      <c r="G29" s="1">
        <f>3191.39390420518-67</f>
        <v>3124.3939042051802</v>
      </c>
      <c r="H29" s="1">
        <v>3324.5417517558931</v>
      </c>
      <c r="I29" s="14" t="s">
        <v>25</v>
      </c>
      <c r="J29" s="1">
        <v>3587.8539103968583</v>
      </c>
      <c r="K29" s="1">
        <f>3325.44579155059-67</f>
        <v>3258.44579155059</v>
      </c>
      <c r="L29" s="32">
        <v>4037.6173815665534</v>
      </c>
      <c r="M29" s="65"/>
      <c r="O29" s="66"/>
      <c r="P29" s="66"/>
    </row>
    <row r="30" spans="1:16" ht="13.8" x14ac:dyDescent="0.25">
      <c r="A30" s="2">
        <v>2021</v>
      </c>
      <c r="B30" s="1">
        <v>15124.763978156538</v>
      </c>
      <c r="C30" s="1">
        <v>14432.126095676222</v>
      </c>
      <c r="D30" s="32">
        <v>16095.531271426778</v>
      </c>
      <c r="E30" s="17">
        <v>2021</v>
      </c>
      <c r="F30" s="1">
        <v>3250.8761073475657</v>
      </c>
      <c r="G30" s="1">
        <f>3220.35040102233-67</f>
        <v>3153.3504010223301</v>
      </c>
      <c r="H30" s="1">
        <v>3353.9587144286193</v>
      </c>
      <c r="I30" s="14" t="s">
        <v>26</v>
      </c>
      <c r="J30" s="1">
        <v>3642.8043586513663</v>
      </c>
      <c r="K30" s="1">
        <f>3381.4438671848-67</f>
        <v>3314.4438671848002</v>
      </c>
      <c r="L30" s="32">
        <v>4090.5401931330034</v>
      </c>
      <c r="M30" s="65"/>
      <c r="O30" s="66"/>
      <c r="P30" s="66"/>
    </row>
    <row r="31" spans="1:16" ht="13.8" x14ac:dyDescent="0.25">
      <c r="A31" s="2">
        <v>2022</v>
      </c>
      <c r="B31" s="1">
        <v>15336.708148529202</v>
      </c>
      <c r="C31" s="1">
        <v>14644.288920548561</v>
      </c>
      <c r="D31" s="32">
        <v>16305.574610352051</v>
      </c>
      <c r="E31" s="17">
        <v>2022</v>
      </c>
      <c r="F31" s="1">
        <v>3296.7359995414849</v>
      </c>
      <c r="G31" s="1">
        <f>3265.19647487222-67</f>
        <v>3198.1964748722198</v>
      </c>
      <c r="H31" s="1">
        <v>3398.7709792428359</v>
      </c>
      <c r="I31" s="14" t="s">
        <v>27</v>
      </c>
      <c r="J31" s="1">
        <v>3698.7711641236547</v>
      </c>
      <c r="K31" s="1">
        <f>3438.42698248431-67</f>
        <v>3371.42698248431</v>
      </c>
      <c r="L31" s="32">
        <v>4145.4956717444502</v>
      </c>
      <c r="M31" s="65"/>
      <c r="O31" s="66"/>
      <c r="P31" s="66"/>
    </row>
    <row r="32" spans="1:16" ht="13.8" x14ac:dyDescent="0.25">
      <c r="A32" s="2">
        <v>2023</v>
      </c>
      <c r="B32" s="1">
        <v>15574.066717576614</v>
      </c>
      <c r="C32" s="1">
        <v>14880.792988754542</v>
      </c>
      <c r="D32" s="32">
        <v>16540.93052723023</v>
      </c>
      <c r="E32" s="17">
        <v>2023</v>
      </c>
      <c r="F32" s="1">
        <v>3342.5545608596049</v>
      </c>
      <c r="G32" s="1">
        <f>3312.03388489131-67</f>
        <v>3245.0338848913102</v>
      </c>
      <c r="H32" s="1">
        <v>3445.6446897807846</v>
      </c>
      <c r="I32" s="14" t="s">
        <v>28</v>
      </c>
      <c r="J32" s="1">
        <v>3748.6863296936904</v>
      </c>
      <c r="K32" s="1">
        <f>3489.35347491518-67</f>
        <v>3422.35347491518</v>
      </c>
      <c r="L32" s="32">
        <v>4194.3894971303307</v>
      </c>
      <c r="M32" s="65"/>
      <c r="O32" s="66"/>
      <c r="P32" s="66"/>
    </row>
    <row r="33" spans="1:16" ht="13.8" x14ac:dyDescent="0.25">
      <c r="A33" s="2">
        <v>2024</v>
      </c>
      <c r="B33" s="1">
        <v>15805.464632132669</v>
      </c>
      <c r="C33" s="1">
        <v>15111.934469437016</v>
      </c>
      <c r="D33" s="32">
        <v>16769.865932147786</v>
      </c>
      <c r="E33" s="17">
        <v>2024</v>
      </c>
      <c r="F33" s="1">
        <v>3388.4144530535236</v>
      </c>
      <c r="G33" s="1">
        <f>3356.87492838426-67</f>
        <v>3289.8749283842599</v>
      </c>
      <c r="H33" s="1">
        <v>3489.435614410846</v>
      </c>
      <c r="I33" s="14" t="s">
        <v>29</v>
      </c>
      <c r="J33" s="1">
        <v>3801.6091412601404</v>
      </c>
      <c r="K33" s="1">
        <f>3544.30895352663-67</f>
        <v>3477.3089535266299</v>
      </c>
      <c r="L33" s="32">
        <v>4244.2370446290206</v>
      </c>
      <c r="M33" s="65"/>
      <c r="O33" s="66"/>
      <c r="P33" s="66"/>
    </row>
    <row r="34" spans="1:16" ht="13.8" x14ac:dyDescent="0.25">
      <c r="A34" s="2">
        <v>2025</v>
      </c>
      <c r="B34" s="1">
        <v>16021.919628381027</v>
      </c>
      <c r="C34" s="1">
        <v>15328.268264697068</v>
      </c>
      <c r="D34" s="32">
        <v>16983.691847045407</v>
      </c>
      <c r="E34" s="17">
        <v>2025</v>
      </c>
      <c r="F34" s="1">
        <v>3430.1802324787154</v>
      </c>
      <c r="G34" s="1">
        <f>3399.65452615348-67</f>
        <v>3332.6545261534802</v>
      </c>
      <c r="H34" s="1">
        <v>3533.2340608810337</v>
      </c>
      <c r="I34" s="14" t="s">
        <v>30</v>
      </c>
      <c r="J34" s="1">
        <v>3856.557098031461</v>
      </c>
      <c r="K34" s="1">
        <f>3599.25940178114-67</f>
        <v>3532.2594017811398</v>
      </c>
      <c r="L34" s="32">
        <v>4298.1736745394992</v>
      </c>
      <c r="M34" s="65"/>
      <c r="O34" s="66"/>
      <c r="P34" s="66"/>
    </row>
    <row r="35" spans="1:16" ht="13.8" x14ac:dyDescent="0.25">
      <c r="A35" s="2">
        <v>2026</v>
      </c>
      <c r="B35" s="1">
        <v>16248.505829411215</v>
      </c>
      <c r="C35" s="1">
        <v>15555.575727722371</v>
      </c>
      <c r="D35" s="32">
        <v>17208.843278393022</v>
      </c>
      <c r="E35" s="17">
        <v>2026</v>
      </c>
      <c r="F35" s="1">
        <v>3473.9711571087764</v>
      </c>
      <c r="G35" s="1">
        <f>3442.43163243951-67</f>
        <v>3375.4316324395099</v>
      </c>
      <c r="H35" s="1">
        <v>3577.0612860299561</v>
      </c>
      <c r="I35" s="14" t="s">
        <v>32</v>
      </c>
      <c r="J35" s="1">
        <v>3909.4461005622379</v>
      </c>
      <c r="K35" s="1">
        <f>3653.19354020843-67</f>
        <v>3586.19354020843</v>
      </c>
      <c r="L35" s="32">
        <v>4351.0889642658231</v>
      </c>
      <c r="M35" s="65"/>
      <c r="O35" s="66"/>
      <c r="P35" s="66"/>
    </row>
    <row r="36" spans="1:16" ht="13.8" x14ac:dyDescent="0.25">
      <c r="A36" s="2">
        <v>2027</v>
      </c>
      <c r="B36" s="1">
        <v>16469.805986036292</v>
      </c>
      <c r="C36" s="1">
        <v>15777.011233606399</v>
      </c>
      <c r="D36" s="32">
        <v>17428.636031253835</v>
      </c>
      <c r="E36" s="17">
        <v>2027</v>
      </c>
      <c r="F36" s="1">
        <v>3515.7369365339678</v>
      </c>
      <c r="G36" s="1">
        <v>3417.1974118647036</v>
      </c>
      <c r="H36" s="1">
        <v>3618.8195436150199</v>
      </c>
      <c r="I36" s="14" t="s">
        <v>38</v>
      </c>
      <c r="J36" s="1">
        <v>3955.2671533635453</v>
      </c>
      <c r="K36" s="1">
        <v>3633</v>
      </c>
      <c r="L36" s="32">
        <v>4396.91001706713</v>
      </c>
      <c r="M36" s="65"/>
      <c r="O36" s="66"/>
      <c r="P36" s="66"/>
    </row>
    <row r="37" spans="1:16" customFormat="1" ht="14.4" x14ac:dyDescent="0.3">
      <c r="A37" s="39"/>
      <c r="B37" s="40"/>
      <c r="C37" s="41"/>
      <c r="D37" s="42"/>
      <c r="E37" s="49"/>
      <c r="F37" s="41"/>
      <c r="G37" s="42"/>
      <c r="H37" s="40"/>
      <c r="I37" s="49"/>
      <c r="J37" s="42"/>
      <c r="K37" s="52"/>
      <c r="L37" s="52"/>
      <c r="O37" s="66"/>
    </row>
    <row r="38" spans="1:16" customFormat="1" ht="14.4" x14ac:dyDescent="0.3">
      <c r="A38" s="43"/>
      <c r="B38" s="44"/>
      <c r="C38" s="44"/>
      <c r="D38" s="45"/>
      <c r="E38" s="55"/>
      <c r="F38" s="61"/>
      <c r="G38" s="60"/>
      <c r="H38" s="61"/>
      <c r="I38" s="53"/>
      <c r="J38" s="62"/>
      <c r="K38" s="63"/>
      <c r="L38" s="63"/>
      <c r="O38" s="66"/>
    </row>
    <row r="39" spans="1:16" customFormat="1" ht="13.2" x14ac:dyDescent="0.25">
      <c r="A39" s="50" t="s">
        <v>39</v>
      </c>
      <c r="B39" s="47">
        <f>RATE($A$23-$A$14,,-B14,B23)*100</f>
        <v>0.58610901971896334</v>
      </c>
      <c r="C39" s="48" t="s">
        <v>4</v>
      </c>
      <c r="D39" s="48" t="s">
        <v>4</v>
      </c>
      <c r="E39" s="54" t="s">
        <v>39</v>
      </c>
      <c r="F39" s="47">
        <f>RATE($A$23-$A$14,,-F14,F23)*100</f>
        <v>0.64907252329725462</v>
      </c>
      <c r="G39" s="48" t="s">
        <v>4</v>
      </c>
      <c r="H39" s="48" t="s">
        <v>4</v>
      </c>
      <c r="I39" s="54" t="s">
        <v>43</v>
      </c>
      <c r="J39" s="47">
        <f>RATE($A$23-$A$14,,-J14,J23)*100</f>
        <v>-1.1297195411887428</v>
      </c>
      <c r="K39" s="48" t="s">
        <v>4</v>
      </c>
      <c r="L39" s="48" t="s">
        <v>4</v>
      </c>
    </row>
    <row r="40" spans="1:16" customFormat="1" ht="13.2" x14ac:dyDescent="0.25">
      <c r="A40" s="50" t="s">
        <v>40</v>
      </c>
      <c r="B40" s="47">
        <f>RATE($A$23-$A$19,,-B19,B23)*100</f>
        <v>2.2172580958241723</v>
      </c>
      <c r="C40" s="48" t="s">
        <v>4</v>
      </c>
      <c r="D40" s="48" t="s">
        <v>4</v>
      </c>
      <c r="E40" s="54" t="s">
        <v>40</v>
      </c>
      <c r="F40" s="47">
        <f>RATE($A$23-$A$19,,-F19,F23)*100</f>
        <v>2.9237634316079371</v>
      </c>
      <c r="G40" s="48" t="s">
        <v>4</v>
      </c>
      <c r="H40" s="48" t="s">
        <v>4</v>
      </c>
      <c r="I40" s="54" t="s">
        <v>44</v>
      </c>
      <c r="J40" s="47">
        <f>RATE($A$23-$A$19,,-J19,J23)*100</f>
        <v>-1.6732397110056518</v>
      </c>
      <c r="K40" s="48" t="s">
        <v>4</v>
      </c>
      <c r="L40" s="48" t="s">
        <v>4</v>
      </c>
    </row>
    <row r="41" spans="1:16" customFormat="1" ht="13.2" x14ac:dyDescent="0.25">
      <c r="A41" s="50"/>
      <c r="B41" s="47"/>
      <c r="C41" s="47"/>
      <c r="D41" s="47"/>
      <c r="E41" s="54"/>
      <c r="F41" s="47"/>
      <c r="G41" s="47"/>
      <c r="H41" s="47"/>
      <c r="I41" s="54"/>
      <c r="J41" s="47"/>
      <c r="K41" s="64"/>
      <c r="L41" s="64"/>
    </row>
    <row r="42" spans="1:16" customFormat="1" ht="13.2" x14ac:dyDescent="0.25">
      <c r="A42" s="50" t="s">
        <v>41</v>
      </c>
      <c r="B42" s="47">
        <f>RATE($A$31-$A$27,,-B27,B31)*100</f>
        <v>1.1437045072097944</v>
      </c>
      <c r="C42" s="47">
        <f t="shared" ref="C42:D42" si="0">RATE($A$31-$A$27,,-C27,C31)*100</f>
        <v>1.2137953272693325</v>
      </c>
      <c r="D42" s="47">
        <f t="shared" si="0"/>
        <v>1.0561815735503015</v>
      </c>
      <c r="E42" s="54" t="s">
        <v>41</v>
      </c>
      <c r="F42" s="47">
        <f>RATE($A$31-$A$27,,-F27,F31)*100</f>
        <v>1.2213299057899722</v>
      </c>
      <c r="G42" s="47">
        <f>RATE($A$31-$A$27,,-G27,G31)*100</f>
        <v>1.3985586062836277</v>
      </c>
      <c r="H42" s="47">
        <f t="shared" ref="H42" si="1">RATE($A$31-$A$27,,-H27,H31)*100</f>
        <v>1.3002777619343318</v>
      </c>
      <c r="I42" s="54" t="s">
        <v>41</v>
      </c>
      <c r="J42" s="47">
        <f>RATE($A$30-$A$26,,-J26,J30)*100</f>
        <v>1.750715287392677</v>
      </c>
      <c r="K42" s="47">
        <f t="shared" ref="K42" si="2">RATE($A$30-$A$26,,-K26,K30)*100</f>
        <v>1.9903655753659957</v>
      </c>
      <c r="L42" s="47">
        <f>RATE($A$30-$A$26,,-L26,L30)*100</f>
        <v>1.4844631670988273</v>
      </c>
    </row>
    <row r="43" spans="1:16" customFormat="1" ht="13.2" x14ac:dyDescent="0.25">
      <c r="A43" s="50" t="s">
        <v>42</v>
      </c>
      <c r="B43" s="47">
        <f>RATE($A$36-$A$27,,-B27,B36)*100</f>
        <v>1.3058767261368751</v>
      </c>
      <c r="C43" s="47">
        <f t="shared" ref="C43:D43" si="3">RATE($A$36-$A$27,,-C27,C36)*100</f>
        <v>1.3733785619424956</v>
      </c>
      <c r="D43" s="47">
        <f t="shared" si="3"/>
        <v>1.2143504153555642</v>
      </c>
      <c r="E43" s="54" t="s">
        <v>42</v>
      </c>
      <c r="F43" s="47">
        <f>RATE($A$36-$A$27,,-F27,F36)*100</f>
        <v>1.2620479372988207</v>
      </c>
      <c r="G43" s="47">
        <f>RATE($A$36-$A$27,,-G27,G36)*100</f>
        <v>1.3624023273737895</v>
      </c>
      <c r="H43" s="47">
        <f t="shared" ref="H43" si="4">RATE($A$36-$A$27,,-H27,H36)*100</f>
        <v>1.279335013986264</v>
      </c>
      <c r="I43" s="54" t="s">
        <v>42</v>
      </c>
      <c r="J43" s="47">
        <f>RATE($A$35-$A$26,,-J26,J35)*100</f>
        <v>1.568445894567249</v>
      </c>
      <c r="K43" s="47">
        <f t="shared" ref="K43" si="5">RATE($A$35-$A$26,,-K26,K35)*100</f>
        <v>1.766919305757356</v>
      </c>
      <c r="L43" s="47">
        <f>RATE($A$35-$A$26,,-L26,L35)*100</f>
        <v>1.3500455449349791</v>
      </c>
    </row>
    <row r="44" spans="1:16" customFormat="1" ht="13.2" x14ac:dyDescent="0.25">
      <c r="A44" s="46"/>
      <c r="B44" s="47"/>
      <c r="C44" s="47"/>
      <c r="D44" s="47"/>
      <c r="E44" s="50"/>
      <c r="F44" s="47"/>
      <c r="G44" s="47"/>
      <c r="H44" s="47"/>
      <c r="I44" s="50"/>
      <c r="J44" s="47"/>
      <c r="K44" s="47"/>
      <c r="L44" s="47"/>
    </row>
    <row r="45" spans="1:16" ht="14.4" x14ac:dyDescent="0.3">
      <c r="A45" s="3"/>
      <c r="B45" s="6"/>
      <c r="C45" s="6"/>
      <c r="D45" s="6"/>
      <c r="E45" s="3"/>
      <c r="F45" s="3"/>
      <c r="I45" s="3"/>
      <c r="J45" s="3"/>
      <c r="K45" s="3"/>
      <c r="L45" s="3"/>
    </row>
    <row r="46" spans="1:16" x14ac:dyDescent="0.25">
      <c r="A46" s="7" t="s">
        <v>33</v>
      </c>
      <c r="E46" s="51"/>
      <c r="I46" s="51"/>
    </row>
    <row r="47" spans="1:16" x14ac:dyDescent="0.25">
      <c r="A47" s="10" t="s">
        <v>34</v>
      </c>
    </row>
    <row r="48" spans="1:16" x14ac:dyDescent="0.25">
      <c r="A48" s="10" t="s">
        <v>45</v>
      </c>
    </row>
  </sheetData>
  <mergeCells count="8">
    <mergeCell ref="A2:K2"/>
    <mergeCell ref="A3:K3"/>
    <mergeCell ref="A4:K4"/>
    <mergeCell ref="A8:D9"/>
    <mergeCell ref="F8:G8"/>
    <mergeCell ref="J8:K8"/>
    <mergeCell ref="F9:G9"/>
    <mergeCell ref="J9:K9"/>
  </mergeCells>
  <printOptions horizontalCentered="1"/>
  <pageMargins left="0.7" right="0.7" top="0.75" bottom="0.75" header="0.3" footer="0.3"/>
  <pageSetup scale="75" orientation="landscape" r:id="rId1"/>
  <ignoredErrors>
    <ignoredError sqref="J39:J4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P48"/>
  <sheetViews>
    <sheetView showGridLines="0" zoomScaleNormal="100" zoomScaleSheetLayoutView="85" workbookViewId="0">
      <selection activeCell="A2" sqref="A2:K2"/>
    </sheetView>
  </sheetViews>
  <sheetFormatPr defaultColWidth="9.109375" defaultRowHeight="15" x14ac:dyDescent="0.25"/>
  <cols>
    <col min="1" max="1" width="14.6640625" style="75" customWidth="1"/>
    <col min="2" max="4" width="8.6640625" style="75" customWidth="1"/>
    <col min="5" max="5" width="14.6640625" style="75" customWidth="1"/>
    <col min="6" max="6" width="8.6640625" style="75" customWidth="1"/>
    <col min="7" max="8" width="8.6640625" style="4" customWidth="1"/>
    <col min="9" max="9" width="14.6640625" style="75" customWidth="1"/>
    <col min="10" max="12" width="8.6640625" style="75" customWidth="1"/>
    <col min="13" max="16384" width="9.109375" style="4"/>
  </cols>
  <sheetData>
    <row r="1" spans="1:12" ht="15.6" x14ac:dyDescent="0.3">
      <c r="A1" s="78" t="s">
        <v>48</v>
      </c>
      <c r="B1" s="77"/>
      <c r="C1" s="77"/>
      <c r="D1" s="77"/>
      <c r="E1" s="77"/>
      <c r="F1" s="77"/>
      <c r="I1" s="77"/>
      <c r="J1" s="77"/>
      <c r="K1" s="77"/>
      <c r="L1" s="77"/>
    </row>
    <row r="2" spans="1:12" ht="17.399999999999999" x14ac:dyDescent="0.3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"/>
    </row>
    <row r="3" spans="1:12" ht="17.399999999999999" x14ac:dyDescent="0.3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12"/>
    </row>
    <row r="4" spans="1:12" ht="17.399999999999999" x14ac:dyDescent="0.3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13"/>
    </row>
    <row r="5" spans="1:12" ht="17.399999999999999" x14ac:dyDescent="0.3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7.399999999999999" x14ac:dyDescent="0.3">
      <c r="A6" s="9"/>
      <c r="B6" s="9"/>
      <c r="C6" s="9"/>
      <c r="D6" s="9"/>
      <c r="E6" s="9"/>
      <c r="F6" s="9"/>
      <c r="I6" s="9"/>
      <c r="J6" s="9"/>
      <c r="K6" s="9"/>
      <c r="L6" s="9"/>
    </row>
    <row r="7" spans="1:12" ht="17.399999999999999" x14ac:dyDescent="0.3">
      <c r="A7" s="9"/>
      <c r="B7" s="9"/>
      <c r="C7" s="9"/>
      <c r="D7" s="9"/>
      <c r="E7" s="9"/>
      <c r="F7" s="9"/>
      <c r="I7" s="9"/>
      <c r="J7" s="9"/>
      <c r="K7" s="9"/>
      <c r="L7" s="9"/>
    </row>
    <row r="8" spans="1:12" x14ac:dyDescent="0.25">
      <c r="A8" s="80" t="s">
        <v>7</v>
      </c>
      <c r="B8" s="80"/>
      <c r="C8" s="80"/>
      <c r="D8" s="80"/>
      <c r="E8" s="76"/>
      <c r="F8" s="81" t="s">
        <v>2</v>
      </c>
      <c r="G8" s="81"/>
      <c r="I8" s="76"/>
      <c r="J8" s="81" t="s">
        <v>1</v>
      </c>
      <c r="K8" s="81"/>
      <c r="L8" s="76"/>
    </row>
    <row r="9" spans="1:12" ht="13.8" x14ac:dyDescent="0.25">
      <c r="A9" s="80"/>
      <c r="B9" s="80"/>
      <c r="C9" s="80"/>
      <c r="D9" s="80"/>
      <c r="E9" s="76"/>
      <c r="F9" s="82" t="s">
        <v>8</v>
      </c>
      <c r="G9" s="82"/>
      <c r="I9" s="76"/>
      <c r="J9" s="82" t="s">
        <v>8</v>
      </c>
      <c r="K9" s="82"/>
      <c r="L9" s="76"/>
    </row>
    <row r="10" spans="1:12" ht="13.8" x14ac:dyDescent="0.25">
      <c r="A10" s="67"/>
      <c r="B10" s="74"/>
      <c r="C10" s="67"/>
      <c r="D10" s="67"/>
      <c r="E10" s="68"/>
      <c r="F10" s="68"/>
      <c r="G10" s="68"/>
      <c r="I10" s="68"/>
      <c r="J10" s="68"/>
      <c r="K10" s="68"/>
      <c r="L10" s="68"/>
    </row>
    <row r="11" spans="1:12" ht="13.8" x14ac:dyDescent="0.25">
      <c r="A11" s="27" t="s">
        <v>0</v>
      </c>
      <c r="B11" s="27" t="s">
        <v>35</v>
      </c>
      <c r="C11" s="27" t="s">
        <v>36</v>
      </c>
      <c r="D11" s="56" t="s">
        <v>37</v>
      </c>
      <c r="E11" s="27" t="s">
        <v>0</v>
      </c>
      <c r="F11" s="27" t="s">
        <v>35</v>
      </c>
      <c r="G11" s="27" t="s">
        <v>36</v>
      </c>
      <c r="H11" s="27" t="s">
        <v>37</v>
      </c>
      <c r="I11" s="27" t="s">
        <v>0</v>
      </c>
      <c r="J11" s="27" t="s">
        <v>35</v>
      </c>
      <c r="K11" s="27" t="s">
        <v>36</v>
      </c>
      <c r="L11" s="27" t="s">
        <v>37</v>
      </c>
    </row>
    <row r="12" spans="1:12" ht="13.8" x14ac:dyDescent="0.25">
      <c r="A12" s="76"/>
      <c r="B12" s="76" t="s">
        <v>5</v>
      </c>
      <c r="C12" s="76" t="s">
        <v>5</v>
      </c>
      <c r="D12" s="57" t="s">
        <v>5</v>
      </c>
      <c r="E12" s="28"/>
      <c r="F12" s="76" t="s">
        <v>6</v>
      </c>
      <c r="G12" s="76" t="s">
        <v>6</v>
      </c>
      <c r="H12" s="76" t="s">
        <v>6</v>
      </c>
      <c r="I12" s="28"/>
      <c r="J12" s="76" t="s">
        <v>6</v>
      </c>
      <c r="K12" s="76" t="s">
        <v>6</v>
      </c>
      <c r="L12" s="76" t="s">
        <v>6</v>
      </c>
    </row>
    <row r="13" spans="1:12" s="22" customFormat="1" ht="14.4" x14ac:dyDescent="0.3">
      <c r="A13" s="20" t="s">
        <v>10</v>
      </c>
      <c r="B13" s="21"/>
      <c r="C13" s="21"/>
      <c r="D13" s="21"/>
      <c r="E13" s="29" t="s">
        <v>10</v>
      </c>
      <c r="F13" s="21"/>
      <c r="I13" s="29" t="s">
        <v>10</v>
      </c>
      <c r="J13" s="21"/>
      <c r="K13" s="21"/>
      <c r="L13" s="21"/>
    </row>
    <row r="14" spans="1:12" s="22" customFormat="1" ht="13.8" x14ac:dyDescent="0.25">
      <c r="A14" s="23">
        <v>2007</v>
      </c>
      <c r="B14" s="24">
        <v>17669</v>
      </c>
      <c r="C14" s="25" t="s">
        <v>4</v>
      </c>
      <c r="D14" s="24" t="s">
        <v>4</v>
      </c>
      <c r="E14" s="31">
        <v>2007</v>
      </c>
      <c r="F14" s="24">
        <v>3839</v>
      </c>
      <c r="G14" s="25" t="s">
        <v>4</v>
      </c>
      <c r="H14" s="26" t="s">
        <v>4</v>
      </c>
      <c r="I14" s="30" t="s">
        <v>12</v>
      </c>
      <c r="J14" s="24">
        <v>4221</v>
      </c>
      <c r="K14" s="25" t="s">
        <v>4</v>
      </c>
      <c r="L14" s="24" t="s">
        <v>4</v>
      </c>
    </row>
    <row r="15" spans="1:12" s="22" customFormat="1" ht="13.8" x14ac:dyDescent="0.25">
      <c r="A15" s="23">
        <v>2008</v>
      </c>
      <c r="B15" s="24">
        <v>17332</v>
      </c>
      <c r="C15" s="25" t="s">
        <v>4</v>
      </c>
      <c r="D15" s="24" t="s">
        <v>4</v>
      </c>
      <c r="E15" s="31">
        <v>2008</v>
      </c>
      <c r="F15" s="24">
        <v>3630</v>
      </c>
      <c r="G15" s="25" t="s">
        <v>4</v>
      </c>
      <c r="H15" s="26" t="s">
        <v>4</v>
      </c>
      <c r="I15" s="30" t="s">
        <v>13</v>
      </c>
      <c r="J15" s="24">
        <v>4738</v>
      </c>
      <c r="K15" s="25" t="s">
        <v>4</v>
      </c>
      <c r="L15" s="24" t="s">
        <v>4</v>
      </c>
    </row>
    <row r="16" spans="1:12" s="22" customFormat="1" ht="13.8" x14ac:dyDescent="0.25">
      <c r="A16" s="23">
        <v>2009</v>
      </c>
      <c r="B16" s="24">
        <v>17453</v>
      </c>
      <c r="C16" s="25" t="s">
        <v>4</v>
      </c>
      <c r="D16" s="24" t="s">
        <v>4</v>
      </c>
      <c r="E16" s="31">
        <v>2009</v>
      </c>
      <c r="F16" s="24">
        <v>3824</v>
      </c>
      <c r="G16" s="25" t="s">
        <v>4</v>
      </c>
      <c r="H16" s="26" t="s">
        <v>4</v>
      </c>
      <c r="I16" s="30" t="s">
        <v>14</v>
      </c>
      <c r="J16" s="24">
        <v>5047</v>
      </c>
      <c r="K16" s="25" t="s">
        <v>4</v>
      </c>
      <c r="L16" s="24" t="s">
        <v>4</v>
      </c>
    </row>
    <row r="17" spans="1:16" s="22" customFormat="1" ht="13.8" x14ac:dyDescent="0.25">
      <c r="A17" s="23">
        <v>2010</v>
      </c>
      <c r="B17" s="24">
        <v>17346</v>
      </c>
      <c r="C17" s="25" t="s">
        <v>4</v>
      </c>
      <c r="D17" s="24" t="s">
        <v>4</v>
      </c>
      <c r="E17" s="31">
        <v>2010</v>
      </c>
      <c r="F17" s="24">
        <v>3548</v>
      </c>
      <c r="G17" s="25" t="s">
        <v>4</v>
      </c>
      <c r="H17" s="26" t="s">
        <v>4</v>
      </c>
      <c r="I17" s="30" t="s">
        <v>15</v>
      </c>
      <c r="J17" s="24">
        <v>4315</v>
      </c>
      <c r="K17" s="25" t="s">
        <v>4</v>
      </c>
      <c r="L17" s="24" t="s">
        <v>4</v>
      </c>
    </row>
    <row r="18" spans="1:16" s="22" customFormat="1" ht="13.8" x14ac:dyDescent="0.25">
      <c r="A18" s="23">
        <v>2011</v>
      </c>
      <c r="B18" s="24">
        <v>16037</v>
      </c>
      <c r="C18" s="25" t="s">
        <v>4</v>
      </c>
      <c r="D18" s="24" t="s">
        <v>4</v>
      </c>
      <c r="E18" s="31">
        <v>2011</v>
      </c>
      <c r="F18" s="24">
        <v>3653</v>
      </c>
      <c r="G18" s="25" t="s">
        <v>4</v>
      </c>
      <c r="H18" s="26" t="s">
        <v>4</v>
      </c>
      <c r="I18" s="30" t="s">
        <v>16</v>
      </c>
      <c r="J18" s="24">
        <v>3918</v>
      </c>
      <c r="K18" s="25" t="s">
        <v>4</v>
      </c>
      <c r="L18" s="24" t="s">
        <v>4</v>
      </c>
    </row>
    <row r="19" spans="1:16" s="22" customFormat="1" ht="13.8" x14ac:dyDescent="0.25">
      <c r="A19" s="23">
        <v>2012</v>
      </c>
      <c r="B19" s="24">
        <v>15769.207202860001</v>
      </c>
      <c r="C19" s="25" t="s">
        <v>4</v>
      </c>
      <c r="D19" s="24" t="s">
        <v>4</v>
      </c>
      <c r="E19" s="31">
        <v>2012</v>
      </c>
      <c r="F19" s="24">
        <v>3428</v>
      </c>
      <c r="G19" s="25" t="s">
        <v>4</v>
      </c>
      <c r="H19" s="26" t="s">
        <v>4</v>
      </c>
      <c r="I19" s="30" t="s">
        <v>17</v>
      </c>
      <c r="J19" s="24">
        <v>3707</v>
      </c>
      <c r="K19" s="25" t="s">
        <v>4</v>
      </c>
      <c r="L19" s="24" t="s">
        <v>4</v>
      </c>
    </row>
    <row r="20" spans="1:16" s="22" customFormat="1" ht="13.8" x14ac:dyDescent="0.25">
      <c r="A20" s="23">
        <v>2013</v>
      </c>
      <c r="B20" s="24">
        <v>15811.765395120001</v>
      </c>
      <c r="C20" s="25" t="s">
        <v>4</v>
      </c>
      <c r="D20" s="24" t="s">
        <v>4</v>
      </c>
      <c r="E20" s="31">
        <v>2013</v>
      </c>
      <c r="F20" s="24">
        <v>3566</v>
      </c>
      <c r="G20" s="25" t="s">
        <v>4</v>
      </c>
      <c r="H20" s="26" t="s">
        <v>4</v>
      </c>
      <c r="I20" s="30" t="s">
        <v>18</v>
      </c>
      <c r="J20" s="24">
        <v>3240</v>
      </c>
      <c r="K20" s="25" t="s">
        <v>4</v>
      </c>
      <c r="L20" s="24" t="s">
        <v>4</v>
      </c>
    </row>
    <row r="21" spans="1:16" s="22" customFormat="1" ht="13.8" x14ac:dyDescent="0.25">
      <c r="A21" s="23">
        <v>2014</v>
      </c>
      <c r="B21" s="24">
        <v>13853.70009938482</v>
      </c>
      <c r="C21" s="25" t="s">
        <v>4</v>
      </c>
      <c r="D21" s="24" t="s">
        <v>4</v>
      </c>
      <c r="E21" s="31">
        <v>2014</v>
      </c>
      <c r="F21" s="24">
        <v>3088.0345200000002</v>
      </c>
      <c r="G21" s="25" t="s">
        <v>4</v>
      </c>
      <c r="H21" s="26" t="s">
        <v>4</v>
      </c>
      <c r="I21" s="30" t="s">
        <v>19</v>
      </c>
      <c r="J21" s="24">
        <v>3592.7976035000002</v>
      </c>
      <c r="K21" s="25" t="s">
        <v>4</v>
      </c>
      <c r="L21" s="24" t="s">
        <v>4</v>
      </c>
    </row>
    <row r="22" spans="1:16" s="22" customFormat="1" ht="13.8" x14ac:dyDescent="0.25">
      <c r="A22" s="23">
        <v>2015</v>
      </c>
      <c r="B22" s="24">
        <v>14104</v>
      </c>
      <c r="C22" s="25" t="s">
        <v>4</v>
      </c>
      <c r="D22" s="24" t="s">
        <v>4</v>
      </c>
      <c r="E22" s="31">
        <v>2015</v>
      </c>
      <c r="F22" s="24">
        <v>3021.3494134999996</v>
      </c>
      <c r="G22" s="25" t="s">
        <v>4</v>
      </c>
      <c r="H22" s="26" t="s">
        <v>4</v>
      </c>
      <c r="I22" s="30" t="s">
        <v>20</v>
      </c>
      <c r="J22" s="24">
        <v>3307.4331044999999</v>
      </c>
      <c r="K22" s="25" t="s">
        <v>4</v>
      </c>
      <c r="L22" s="24" t="s">
        <v>4</v>
      </c>
    </row>
    <row r="23" spans="1:16" s="22" customFormat="1" ht="13.8" x14ac:dyDescent="0.25">
      <c r="A23" s="23">
        <v>2016</v>
      </c>
      <c r="B23" s="24">
        <v>14470.821548</v>
      </c>
      <c r="C23" s="25" t="s">
        <v>4</v>
      </c>
      <c r="D23" s="24" t="s">
        <v>4</v>
      </c>
      <c r="E23" s="31">
        <v>2016</v>
      </c>
      <c r="F23" s="24">
        <v>3243.4068505</v>
      </c>
      <c r="G23" s="25" t="s">
        <v>4</v>
      </c>
      <c r="H23" s="26" t="s">
        <v>4</v>
      </c>
      <c r="I23" s="30" t="s">
        <v>21</v>
      </c>
      <c r="J23" s="24">
        <v>3017.9111569999995</v>
      </c>
      <c r="K23" s="25" t="s">
        <v>4</v>
      </c>
      <c r="L23" s="24" t="s">
        <v>4</v>
      </c>
    </row>
    <row r="24" spans="1:16" ht="13.8" x14ac:dyDescent="0.25">
      <c r="A24" s="5"/>
      <c r="B24" s="1"/>
      <c r="C24" s="8"/>
      <c r="D24" s="1"/>
      <c r="E24" s="15"/>
      <c r="F24" s="1"/>
      <c r="G24" s="8"/>
      <c r="I24" s="15"/>
      <c r="J24" s="1"/>
      <c r="K24" s="8"/>
      <c r="L24" s="1"/>
    </row>
    <row r="25" spans="1:16" ht="14.4" x14ac:dyDescent="0.3">
      <c r="A25" s="11" t="s">
        <v>11</v>
      </c>
      <c r="B25" s="1"/>
      <c r="C25" s="1"/>
      <c r="D25" s="1"/>
      <c r="E25" s="16" t="s">
        <v>11</v>
      </c>
      <c r="F25" s="1"/>
      <c r="I25" s="16" t="s">
        <v>11</v>
      </c>
      <c r="J25" s="1"/>
      <c r="K25" s="1"/>
      <c r="L25" s="1"/>
    </row>
    <row r="26" spans="1:16" ht="13.8" x14ac:dyDescent="0.25">
      <c r="A26" s="5">
        <v>2017</v>
      </c>
      <c r="B26" s="72">
        <v>14124.86276654955</v>
      </c>
      <c r="C26" s="72">
        <v>13648.185078440325</v>
      </c>
      <c r="D26" s="73">
        <v>14769.581583366387</v>
      </c>
      <c r="E26" s="15">
        <v>2017</v>
      </c>
      <c r="F26" s="1">
        <v>3090</v>
      </c>
      <c r="G26" s="1">
        <f>3041.31649847901-67</f>
        <v>2974.3164984790101</v>
      </c>
      <c r="H26" s="1">
        <v>3175.5359250366937</v>
      </c>
      <c r="I26" s="14" t="s">
        <v>22</v>
      </c>
      <c r="J26" s="1">
        <v>3398.489745970805</v>
      </c>
      <c r="K26" s="1">
        <f>3130.19097913291-67</f>
        <v>3063.1909791329099</v>
      </c>
      <c r="L26" s="32">
        <v>3856.4031543883229</v>
      </c>
    </row>
    <row r="27" spans="1:16" ht="13.8" x14ac:dyDescent="0.25">
      <c r="A27" s="2">
        <v>2018</v>
      </c>
      <c r="B27" s="72">
        <v>14600.9619</v>
      </c>
      <c r="C27" s="72">
        <v>13903.333369018192</v>
      </c>
      <c r="D27" s="73">
        <v>15576.842128522097</v>
      </c>
      <c r="E27" s="17">
        <v>2018</v>
      </c>
      <c r="F27" s="1">
        <f>3140.47987302789</f>
        <v>3140.4798730278899</v>
      </c>
      <c r="G27" s="1">
        <f>3092.36664399228-67</f>
        <v>3025.3666439922799</v>
      </c>
      <c r="H27" s="1">
        <v>3227.5973974108051</v>
      </c>
      <c r="I27" s="14" t="s">
        <v>23</v>
      </c>
      <c r="J27" s="1">
        <v>3465.7660153454799</v>
      </c>
      <c r="K27" s="1">
        <f>3198.48609720855-67</f>
        <v>3131.4860972085498</v>
      </c>
      <c r="L27" s="32">
        <v>3921.6517870749394</v>
      </c>
      <c r="M27" s="65"/>
      <c r="O27" s="66"/>
      <c r="P27" s="66"/>
    </row>
    <row r="28" spans="1:16" ht="13.8" x14ac:dyDescent="0.25">
      <c r="A28" s="2">
        <v>2019</v>
      </c>
      <c r="B28" s="72">
        <v>14820.209000000001</v>
      </c>
      <c r="C28" s="72">
        <v>14124.356073246301</v>
      </c>
      <c r="D28" s="73">
        <v>15795.41187313734</v>
      </c>
      <c r="E28" s="17">
        <v>2019</v>
      </c>
      <c r="F28" s="1">
        <v>3187.4119541451705</v>
      </c>
      <c r="G28" s="1">
        <f>3141.38666133431-67</f>
        <v>3074.3866613343098</v>
      </c>
      <c r="H28" s="1">
        <v>3273.5156601840572</v>
      </c>
      <c r="I28" s="14" t="s">
        <v>24</v>
      </c>
      <c r="J28" s="1">
        <v>3530.9594262429137</v>
      </c>
      <c r="K28" s="1">
        <f>3266.79127599807-67</f>
        <v>3199.79127599807</v>
      </c>
      <c r="L28" s="32">
        <v>3984.8200527675021</v>
      </c>
      <c r="M28" s="65"/>
      <c r="O28" s="66"/>
      <c r="P28" s="66"/>
    </row>
    <row r="29" spans="1:16" ht="13.8" x14ac:dyDescent="0.25">
      <c r="A29" s="2">
        <v>2020</v>
      </c>
      <c r="B29" s="72">
        <v>14948.270500000001</v>
      </c>
      <c r="C29" s="72">
        <v>14252.444553493555</v>
      </c>
      <c r="D29" s="73">
        <v>15917.974074885533</v>
      </c>
      <c r="E29" s="17">
        <v>2020</v>
      </c>
      <c r="F29" s="1">
        <v>3238.4305238768793</v>
      </c>
      <c r="G29" s="1">
        <f>3191.39390420518-67</f>
        <v>3124.3939042051802</v>
      </c>
      <c r="H29" s="1">
        <v>3324.5417517558931</v>
      </c>
      <c r="I29" s="14" t="s">
        <v>25</v>
      </c>
      <c r="J29" s="1">
        <v>3587.8539103968583</v>
      </c>
      <c r="K29" s="1">
        <f>3325.44579155059-67</f>
        <v>3258.44579155059</v>
      </c>
      <c r="L29" s="32">
        <v>4037.6173815665534</v>
      </c>
      <c r="M29" s="65"/>
      <c r="O29" s="66"/>
      <c r="P29" s="66"/>
    </row>
    <row r="30" spans="1:16" ht="13.8" x14ac:dyDescent="0.25">
      <c r="A30" s="2">
        <v>2021</v>
      </c>
      <c r="B30" s="72">
        <v>15094.440399999999</v>
      </c>
      <c r="C30" s="72">
        <v>14402.801077723079</v>
      </c>
      <c r="D30" s="73">
        <v>16063.810351889651</v>
      </c>
      <c r="E30" s="17">
        <v>2021</v>
      </c>
      <c r="F30" s="1">
        <v>3250.8761073475657</v>
      </c>
      <c r="G30" s="1">
        <f>3220.35040102233-67</f>
        <v>3153.3504010223301</v>
      </c>
      <c r="H30" s="1">
        <v>3353.9587144286193</v>
      </c>
      <c r="I30" s="14" t="s">
        <v>26</v>
      </c>
      <c r="J30" s="1">
        <v>3642.8043586513663</v>
      </c>
      <c r="K30" s="1">
        <f>3381.4438671848-67</f>
        <v>3314.4438671848002</v>
      </c>
      <c r="L30" s="32">
        <v>4090.5401931330034</v>
      </c>
      <c r="M30" s="65"/>
      <c r="O30" s="66"/>
      <c r="P30" s="66"/>
    </row>
    <row r="31" spans="1:16" ht="13.8" x14ac:dyDescent="0.25">
      <c r="A31" s="2">
        <v>2022</v>
      </c>
      <c r="B31" s="72">
        <v>15305.930700000001</v>
      </c>
      <c r="C31" s="72">
        <v>14614.51310361707</v>
      </c>
      <c r="D31" s="73">
        <v>16273.399916373675</v>
      </c>
      <c r="E31" s="17">
        <v>2022</v>
      </c>
      <c r="F31" s="1">
        <v>3296.7359995414849</v>
      </c>
      <c r="G31" s="1">
        <f>3265.19647487222-67</f>
        <v>3198.1964748722198</v>
      </c>
      <c r="H31" s="1">
        <v>3398.7709792428359</v>
      </c>
      <c r="I31" s="14" t="s">
        <v>27</v>
      </c>
      <c r="J31" s="1">
        <v>3698.7711641236547</v>
      </c>
      <c r="K31" s="1">
        <f>3438.42698248431-67</f>
        <v>3371.42698248431</v>
      </c>
      <c r="L31" s="32">
        <v>4145.4956717444502</v>
      </c>
      <c r="M31" s="65"/>
      <c r="O31" s="66"/>
      <c r="P31" s="66"/>
    </row>
    <row r="32" spans="1:16" ht="13.8" x14ac:dyDescent="0.25">
      <c r="A32" s="2">
        <v>2023</v>
      </c>
      <c r="B32" s="72">
        <v>15542.793</v>
      </c>
      <c r="C32" s="72">
        <v>14850.525255871093</v>
      </c>
      <c r="D32" s="73">
        <v>16508.261219764841</v>
      </c>
      <c r="E32" s="17">
        <v>2023</v>
      </c>
      <c r="F32" s="1">
        <v>3342.5545608596049</v>
      </c>
      <c r="G32" s="1">
        <f>3312.03388489131-67</f>
        <v>3245.0338848913102</v>
      </c>
      <c r="H32" s="1">
        <v>3445.6446897807846</v>
      </c>
      <c r="I32" s="14" t="s">
        <v>28</v>
      </c>
      <c r="J32" s="1">
        <v>3748.6863296936904</v>
      </c>
      <c r="K32" s="1">
        <f>3489.35347491518-67</f>
        <v>3422.35347491518</v>
      </c>
      <c r="L32" s="32">
        <v>4194.3894971303307</v>
      </c>
      <c r="M32" s="65"/>
      <c r="O32" s="66"/>
      <c r="P32" s="66"/>
    </row>
    <row r="33" spans="1:16" ht="13.8" x14ac:dyDescent="0.25">
      <c r="A33" s="2">
        <v>2024</v>
      </c>
      <c r="B33" s="72">
        <v>15773.7158</v>
      </c>
      <c r="C33" s="72">
        <v>15081.19618834892</v>
      </c>
      <c r="D33" s="73">
        <v>16736.7251609507</v>
      </c>
      <c r="E33" s="17">
        <v>2024</v>
      </c>
      <c r="F33" s="1">
        <v>3388.4144530535236</v>
      </c>
      <c r="G33" s="1">
        <f>3356.87492838426-67</f>
        <v>3289.8749283842599</v>
      </c>
      <c r="H33" s="1">
        <v>3489.435614410846</v>
      </c>
      <c r="I33" s="14" t="s">
        <v>29</v>
      </c>
      <c r="J33" s="1">
        <v>3801.6091412601404</v>
      </c>
      <c r="K33" s="1">
        <f>3544.30895352663-67</f>
        <v>3477.3089535266299</v>
      </c>
      <c r="L33" s="32">
        <v>4244.2370446290206</v>
      </c>
      <c r="M33" s="65"/>
      <c r="O33" s="66"/>
      <c r="P33" s="66"/>
    </row>
    <row r="34" spans="1:16" ht="13.8" x14ac:dyDescent="0.25">
      <c r="A34" s="2">
        <v>2025</v>
      </c>
      <c r="B34" s="72">
        <v>15989.7363</v>
      </c>
      <c r="C34" s="72">
        <v>15297.096219973169</v>
      </c>
      <c r="D34" s="73">
        <v>16950.119977050188</v>
      </c>
      <c r="E34" s="17">
        <v>2025</v>
      </c>
      <c r="F34" s="1">
        <v>3430.1802324787154</v>
      </c>
      <c r="G34" s="1">
        <f>3399.65452615348-67</f>
        <v>3332.6545261534802</v>
      </c>
      <c r="H34" s="1">
        <v>3533.2340608810337</v>
      </c>
      <c r="I34" s="14" t="s">
        <v>30</v>
      </c>
      <c r="J34" s="1">
        <v>3856.557098031461</v>
      </c>
      <c r="K34" s="1">
        <f>3599.25940178114-67</f>
        <v>3532.2594017811398</v>
      </c>
      <c r="L34" s="32">
        <v>4298.1736745394992</v>
      </c>
      <c r="M34" s="65"/>
      <c r="O34" s="66"/>
      <c r="P34" s="66"/>
    </row>
    <row r="35" spans="1:16" ht="13.8" x14ac:dyDescent="0.25">
      <c r="A35" s="2">
        <v>2026</v>
      </c>
      <c r="B35" s="72">
        <v>16215.8945</v>
      </c>
      <c r="C35" s="72">
        <v>15523.978665915714</v>
      </c>
      <c r="D35" s="73">
        <v>17174.847110657705</v>
      </c>
      <c r="E35" s="17">
        <v>2026</v>
      </c>
      <c r="F35" s="1">
        <v>3473.9711571087764</v>
      </c>
      <c r="G35" s="1">
        <f>3442.43163243951-67</f>
        <v>3375.4316324395099</v>
      </c>
      <c r="H35" s="1">
        <v>3577.0612860299561</v>
      </c>
      <c r="I35" s="14" t="s">
        <v>32</v>
      </c>
      <c r="J35" s="1">
        <v>3909.4461005622379</v>
      </c>
      <c r="K35" s="1">
        <f>3653.19354020843-67</f>
        <v>3586.19354020843</v>
      </c>
      <c r="L35" s="32">
        <v>4351.0889642658231</v>
      </c>
      <c r="M35" s="65"/>
      <c r="O35" s="66"/>
      <c r="P35" s="66"/>
    </row>
    <row r="36" spans="1:16" ht="13.8" x14ac:dyDescent="0.25">
      <c r="A36" s="2">
        <v>2027</v>
      </c>
      <c r="B36" s="72">
        <f>16436759.648859/1000</f>
        <v>16436.759648858999</v>
      </c>
      <c r="C36" s="72">
        <v>15744.981797803166</v>
      </c>
      <c r="D36" s="73">
        <v>17394.207211594134</v>
      </c>
      <c r="E36" s="17">
        <v>2027</v>
      </c>
      <c r="F36" s="1">
        <v>3515.7369365339678</v>
      </c>
      <c r="G36" s="1">
        <v>3417.1974118647036</v>
      </c>
      <c r="H36" s="1">
        <v>3618.8195436150199</v>
      </c>
      <c r="I36" s="14" t="s">
        <v>38</v>
      </c>
      <c r="J36" s="1">
        <v>3955.2671533635453</v>
      </c>
      <c r="K36" s="1">
        <v>3633</v>
      </c>
      <c r="L36" s="32">
        <v>4396.91001706713</v>
      </c>
      <c r="M36" s="65"/>
      <c r="O36" s="66"/>
      <c r="P36" s="66"/>
    </row>
    <row r="37" spans="1:16" customFormat="1" ht="14.4" x14ac:dyDescent="0.3">
      <c r="A37" s="39"/>
      <c r="B37" s="40"/>
      <c r="C37" s="41"/>
      <c r="D37" s="42"/>
      <c r="E37" s="49"/>
      <c r="F37" s="41"/>
      <c r="G37" s="42"/>
      <c r="H37" s="40"/>
      <c r="I37" s="49"/>
      <c r="J37" s="42"/>
      <c r="K37" s="52"/>
      <c r="L37" s="52"/>
      <c r="O37" s="66"/>
    </row>
    <row r="38" spans="1:16" customFormat="1" ht="14.4" x14ac:dyDescent="0.3">
      <c r="A38" s="43"/>
      <c r="B38" s="44"/>
      <c r="C38" s="44"/>
      <c r="D38" s="45"/>
      <c r="E38" s="55"/>
      <c r="F38" s="61"/>
      <c r="G38" s="60"/>
      <c r="H38" s="61"/>
      <c r="I38" s="53"/>
      <c r="J38" s="62"/>
      <c r="K38" s="63"/>
      <c r="L38" s="63"/>
      <c r="O38" s="66"/>
    </row>
    <row r="39" spans="1:16" customFormat="1" ht="13.2" x14ac:dyDescent="0.25">
      <c r="A39" s="50" t="s">
        <v>39</v>
      </c>
      <c r="B39" s="47">
        <f>RATE($A$23-$A$14,,-B14,B23)*100</f>
        <v>-2.1942067663334073</v>
      </c>
      <c r="C39" s="48" t="s">
        <v>4</v>
      </c>
      <c r="D39" s="48" t="s">
        <v>4</v>
      </c>
      <c r="E39" s="54" t="s">
        <v>39</v>
      </c>
      <c r="F39" s="47">
        <f>RATE($A$23-$A$14,,-F14,F23)*100</f>
        <v>-1.8557607363705975</v>
      </c>
      <c r="G39" s="48" t="s">
        <v>4</v>
      </c>
      <c r="H39" s="48" t="s">
        <v>4</v>
      </c>
      <c r="I39" s="54" t="s">
        <v>43</v>
      </c>
      <c r="J39" s="47">
        <f>RATE($A$23-$A$14,,-J14,J23)*100</f>
        <v>-3.6592280086315059</v>
      </c>
      <c r="K39" s="48" t="s">
        <v>4</v>
      </c>
      <c r="L39" s="48" t="s">
        <v>4</v>
      </c>
    </row>
    <row r="40" spans="1:16" customFormat="1" ht="13.2" x14ac:dyDescent="0.25">
      <c r="A40" s="50" t="s">
        <v>40</v>
      </c>
      <c r="B40" s="47">
        <f>RATE($A$23-$A$19,,-B19,B23)*100</f>
        <v>-2.1252125238935151</v>
      </c>
      <c r="C40" s="48" t="s">
        <v>4</v>
      </c>
      <c r="D40" s="48" t="s">
        <v>4</v>
      </c>
      <c r="E40" s="54" t="s">
        <v>40</v>
      </c>
      <c r="F40" s="47">
        <f>RATE($A$23-$A$19,,-F19,F23)*100</f>
        <v>-1.374287407415679</v>
      </c>
      <c r="G40" s="48" t="s">
        <v>4</v>
      </c>
      <c r="H40" s="48" t="s">
        <v>4</v>
      </c>
      <c r="I40" s="54" t="s">
        <v>44</v>
      </c>
      <c r="J40" s="47">
        <f>RATE($A$23-$A$19,,-J19,J23)*100</f>
        <v>-5.0115138820209069</v>
      </c>
      <c r="K40" s="48" t="s">
        <v>4</v>
      </c>
      <c r="L40" s="48" t="s">
        <v>4</v>
      </c>
    </row>
    <row r="41" spans="1:16" customFormat="1" ht="13.2" x14ac:dyDescent="0.25">
      <c r="A41" s="50"/>
      <c r="B41" s="47"/>
      <c r="C41" s="47"/>
      <c r="D41" s="47"/>
      <c r="E41" s="54"/>
      <c r="F41" s="47"/>
      <c r="G41" s="47"/>
      <c r="H41" s="47"/>
      <c r="I41" s="54"/>
      <c r="J41" s="47"/>
      <c r="K41" s="64"/>
      <c r="L41" s="64"/>
    </row>
    <row r="42" spans="1:16" customFormat="1" ht="13.2" x14ac:dyDescent="0.25">
      <c r="A42" s="50" t="s">
        <v>41</v>
      </c>
      <c r="B42" s="47">
        <f>RATE($A$31-$A$27,,-B27,B31)*100</f>
        <v>1.1857997819749091</v>
      </c>
      <c r="C42" s="47">
        <f t="shared" ref="C42:D42" si="0">RATE($A$31-$A$27,,-C27,C31)*100</f>
        <v>1.2549710178648947</v>
      </c>
      <c r="D42" s="47">
        <f t="shared" si="0"/>
        <v>1.09966574620661</v>
      </c>
      <c r="E42" s="54" t="s">
        <v>41</v>
      </c>
      <c r="F42" s="47">
        <f>RATE($A$31-$A$27,,-F27,F31)*100</f>
        <v>1.2213299057899722</v>
      </c>
      <c r="G42" s="47">
        <f>RATE($A$31-$A$27,,-G27,G31)*100</f>
        <v>1.3985586062836277</v>
      </c>
      <c r="H42" s="47">
        <f t="shared" ref="H42" si="1">RATE($A$31-$A$27,,-H27,H31)*100</f>
        <v>1.3002777619343318</v>
      </c>
      <c r="I42" s="54" t="s">
        <v>41</v>
      </c>
      <c r="J42" s="47">
        <f>RATE($A$30-$A$26,,-J26,J30)*100</f>
        <v>1.750715287392677</v>
      </c>
      <c r="K42" s="47">
        <f t="shared" ref="K42" si="2">RATE($A$30-$A$26,,-K26,K30)*100</f>
        <v>1.9903655753659957</v>
      </c>
      <c r="L42" s="47">
        <f>RATE($A$30-$A$26,,-L26,L30)*100</f>
        <v>1.4844631670988273</v>
      </c>
    </row>
    <row r="43" spans="1:16" customFormat="1" ht="13.2" x14ac:dyDescent="0.25">
      <c r="A43" s="50" t="s">
        <v>42</v>
      </c>
      <c r="B43" s="47">
        <f>RATE($A$36-$A$27,,-B27,B36)*100</f>
        <v>1.3246169889342396</v>
      </c>
      <c r="C43" s="47">
        <f t="shared" ref="C43:D43" si="3">RATE($A$36-$A$27,,-C27,C36)*100</f>
        <v>1.3917410794698826</v>
      </c>
      <c r="D43" s="47">
        <f t="shared" si="3"/>
        <v>1.2336800352958204</v>
      </c>
      <c r="E43" s="54" t="s">
        <v>42</v>
      </c>
      <c r="F43" s="47">
        <f>RATE($A$36-$A$27,,-F27,F36)*100</f>
        <v>1.2620479372988207</v>
      </c>
      <c r="G43" s="47">
        <f>RATE($A$36-$A$27,,-G27,G36)*100</f>
        <v>1.3624023273737895</v>
      </c>
      <c r="H43" s="47">
        <f t="shared" ref="H43" si="4">RATE($A$36-$A$27,,-H27,H36)*100</f>
        <v>1.279335013986264</v>
      </c>
      <c r="I43" s="54" t="s">
        <v>42</v>
      </c>
      <c r="J43" s="47">
        <f>RATE($A$35-$A$26,,-J26,J35)*100</f>
        <v>1.568445894567249</v>
      </c>
      <c r="K43" s="47">
        <f t="shared" ref="K43" si="5">RATE($A$35-$A$26,,-K26,K35)*100</f>
        <v>1.766919305757356</v>
      </c>
      <c r="L43" s="47">
        <f>RATE($A$35-$A$26,,-L26,L35)*100</f>
        <v>1.3500455449349791</v>
      </c>
    </row>
    <row r="44" spans="1:16" customFormat="1" ht="13.2" x14ac:dyDescent="0.25">
      <c r="A44" s="46"/>
      <c r="B44" s="47"/>
      <c r="C44" s="47"/>
      <c r="D44" s="47"/>
      <c r="E44" s="50"/>
      <c r="F44" s="47"/>
      <c r="G44" s="47"/>
      <c r="H44" s="47"/>
      <c r="I44" s="50"/>
      <c r="J44" s="47"/>
      <c r="K44" s="47"/>
      <c r="L44" s="47"/>
    </row>
    <row r="45" spans="1:16" ht="14.4" x14ac:dyDescent="0.3">
      <c r="A45" s="3"/>
      <c r="B45" s="6"/>
      <c r="C45" s="6"/>
      <c r="D45" s="6"/>
      <c r="E45" s="3"/>
      <c r="F45" s="3"/>
      <c r="I45" s="3"/>
      <c r="J45" s="3"/>
      <c r="K45" s="3"/>
      <c r="L45" s="3"/>
    </row>
    <row r="46" spans="1:16" x14ac:dyDescent="0.25">
      <c r="A46" s="7" t="s">
        <v>33</v>
      </c>
      <c r="E46" s="51"/>
      <c r="I46" s="51"/>
    </row>
    <row r="47" spans="1:16" x14ac:dyDescent="0.25">
      <c r="A47" s="10" t="s">
        <v>34</v>
      </c>
    </row>
    <row r="48" spans="1:16" x14ac:dyDescent="0.25">
      <c r="A48" s="10" t="s">
        <v>45</v>
      </c>
    </row>
  </sheetData>
  <mergeCells count="9">
    <mergeCell ref="A2:K2"/>
    <mergeCell ref="A3:K3"/>
    <mergeCell ref="A4:K4"/>
    <mergeCell ref="A5:L5"/>
    <mergeCell ref="A8:D9"/>
    <mergeCell ref="F8:G8"/>
    <mergeCell ref="J8:K8"/>
    <mergeCell ref="F9:G9"/>
    <mergeCell ref="J9:K9"/>
  </mergeCells>
  <printOptions horizontalCentered="1"/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P48"/>
  <sheetViews>
    <sheetView showGridLines="0" tabSelected="1" zoomScaleNormal="100" zoomScaleSheetLayoutView="85" workbookViewId="0">
      <selection activeCell="A2" sqref="A2:K2"/>
    </sheetView>
  </sheetViews>
  <sheetFormatPr defaultColWidth="9.109375" defaultRowHeight="15" x14ac:dyDescent="0.25"/>
  <cols>
    <col min="1" max="1" width="14.6640625" style="70" customWidth="1"/>
    <col min="2" max="4" width="8.6640625" style="70" customWidth="1"/>
    <col min="5" max="5" width="14.6640625" style="70" customWidth="1"/>
    <col min="6" max="6" width="8.6640625" style="70" customWidth="1"/>
    <col min="7" max="8" width="8.6640625" style="4" customWidth="1"/>
    <col min="9" max="9" width="14.6640625" style="70" customWidth="1"/>
    <col min="10" max="12" width="8.6640625" style="70" customWidth="1"/>
    <col min="13" max="16384" width="9.109375" style="4"/>
  </cols>
  <sheetData>
    <row r="1" spans="1:12" ht="15.6" x14ac:dyDescent="0.3">
      <c r="A1" s="78" t="s">
        <v>49</v>
      </c>
      <c r="B1" s="77"/>
      <c r="C1" s="77"/>
      <c r="D1" s="77"/>
      <c r="E1" s="77"/>
      <c r="F1" s="77"/>
      <c r="I1" s="77"/>
      <c r="J1" s="77"/>
      <c r="K1" s="77"/>
      <c r="L1" s="77"/>
    </row>
    <row r="2" spans="1:12" ht="17.399999999999999" x14ac:dyDescent="0.3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"/>
    </row>
    <row r="3" spans="1:12" ht="17.399999999999999" x14ac:dyDescent="0.3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12"/>
    </row>
    <row r="4" spans="1:12" ht="17.399999999999999" x14ac:dyDescent="0.3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13"/>
    </row>
    <row r="5" spans="1:12" ht="17.399999999999999" x14ac:dyDescent="0.3">
      <c r="A5" s="83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7.399999999999999" x14ac:dyDescent="0.3">
      <c r="A6" s="9"/>
      <c r="B6" s="9"/>
      <c r="C6" s="9"/>
      <c r="D6" s="9"/>
      <c r="E6" s="9"/>
      <c r="F6" s="9"/>
      <c r="I6" s="9"/>
      <c r="J6" s="9"/>
      <c r="K6" s="9"/>
      <c r="L6" s="9"/>
    </row>
    <row r="7" spans="1:12" ht="17.399999999999999" x14ac:dyDescent="0.3">
      <c r="A7" s="9"/>
      <c r="B7" s="9"/>
      <c r="C7" s="9"/>
      <c r="D7" s="9"/>
      <c r="E7" s="9"/>
      <c r="F7" s="9"/>
      <c r="I7" s="9"/>
      <c r="J7" s="9"/>
      <c r="K7" s="9"/>
      <c r="L7" s="9"/>
    </row>
    <row r="8" spans="1:12" x14ac:dyDescent="0.25">
      <c r="A8" s="80" t="s">
        <v>7</v>
      </c>
      <c r="B8" s="80"/>
      <c r="C8" s="80"/>
      <c r="D8" s="80"/>
      <c r="E8" s="71"/>
      <c r="F8" s="81" t="s">
        <v>2</v>
      </c>
      <c r="G8" s="81"/>
      <c r="I8" s="71"/>
      <c r="J8" s="81" t="s">
        <v>1</v>
      </c>
      <c r="K8" s="81"/>
      <c r="L8" s="71"/>
    </row>
    <row r="9" spans="1:12" ht="13.8" x14ac:dyDescent="0.25">
      <c r="A9" s="80"/>
      <c r="B9" s="80"/>
      <c r="C9" s="80"/>
      <c r="D9" s="80"/>
      <c r="E9" s="71"/>
      <c r="F9" s="82" t="s">
        <v>8</v>
      </c>
      <c r="G9" s="82"/>
      <c r="I9" s="71"/>
      <c r="J9" s="82" t="s">
        <v>8</v>
      </c>
      <c r="K9" s="82"/>
      <c r="L9" s="71"/>
    </row>
    <row r="10" spans="1:12" ht="13.8" x14ac:dyDescent="0.25">
      <c r="A10" s="67"/>
      <c r="B10" s="69"/>
      <c r="C10" s="67"/>
      <c r="D10" s="67"/>
      <c r="E10" s="68"/>
      <c r="F10" s="68"/>
      <c r="G10" s="68"/>
      <c r="I10" s="68"/>
      <c r="J10" s="68"/>
      <c r="K10" s="68"/>
      <c r="L10" s="68"/>
    </row>
    <row r="11" spans="1:12" ht="13.8" x14ac:dyDescent="0.25">
      <c r="A11" s="27" t="s">
        <v>0</v>
      </c>
      <c r="B11" s="27" t="s">
        <v>35</v>
      </c>
      <c r="C11" s="27" t="s">
        <v>36</v>
      </c>
      <c r="D11" s="56" t="s">
        <v>37</v>
      </c>
      <c r="E11" s="27" t="s">
        <v>0</v>
      </c>
      <c r="F11" s="27" t="s">
        <v>35</v>
      </c>
      <c r="G11" s="27" t="s">
        <v>36</v>
      </c>
      <c r="H11" s="27" t="s">
        <v>37</v>
      </c>
      <c r="I11" s="27" t="s">
        <v>0</v>
      </c>
      <c r="J11" s="27" t="s">
        <v>35</v>
      </c>
      <c r="K11" s="27" t="s">
        <v>36</v>
      </c>
      <c r="L11" s="27" t="s">
        <v>37</v>
      </c>
    </row>
    <row r="12" spans="1:12" ht="13.8" x14ac:dyDescent="0.25">
      <c r="A12" s="71"/>
      <c r="B12" s="71" t="s">
        <v>5</v>
      </c>
      <c r="C12" s="71" t="s">
        <v>5</v>
      </c>
      <c r="D12" s="57" t="s">
        <v>5</v>
      </c>
      <c r="E12" s="28"/>
      <c r="F12" s="71" t="s">
        <v>6</v>
      </c>
      <c r="G12" s="71" t="s">
        <v>6</v>
      </c>
      <c r="H12" s="71" t="s">
        <v>6</v>
      </c>
      <c r="I12" s="28"/>
      <c r="J12" s="71" t="s">
        <v>6</v>
      </c>
      <c r="K12" s="71" t="s">
        <v>6</v>
      </c>
      <c r="L12" s="71" t="s">
        <v>6</v>
      </c>
    </row>
    <row r="13" spans="1:12" s="22" customFormat="1" ht="14.4" x14ac:dyDescent="0.3">
      <c r="A13" s="20" t="s">
        <v>10</v>
      </c>
      <c r="B13" s="21"/>
      <c r="C13" s="21"/>
      <c r="D13" s="21"/>
      <c r="E13" s="29" t="s">
        <v>10</v>
      </c>
      <c r="F13" s="21"/>
      <c r="I13" s="29" t="s">
        <v>10</v>
      </c>
      <c r="J13" s="21"/>
      <c r="K13" s="21"/>
      <c r="L13" s="21"/>
    </row>
    <row r="14" spans="1:12" s="22" customFormat="1" ht="13.8" x14ac:dyDescent="0.25">
      <c r="A14" s="23">
        <v>2007</v>
      </c>
      <c r="B14" s="24">
        <v>13729.385839880051</v>
      </c>
      <c r="C14" s="25" t="s">
        <v>4</v>
      </c>
      <c r="D14" s="24" t="s">
        <v>4</v>
      </c>
      <c r="E14" s="31">
        <v>2007</v>
      </c>
      <c r="F14" s="24">
        <v>3059.9436898108847</v>
      </c>
      <c r="G14" s="25" t="s">
        <v>4</v>
      </c>
      <c r="H14" s="26" t="s">
        <v>4</v>
      </c>
      <c r="I14" s="30" t="s">
        <v>12</v>
      </c>
      <c r="J14" s="24">
        <v>3342.832037643208</v>
      </c>
      <c r="K14" s="25" t="s">
        <v>4</v>
      </c>
      <c r="L14" s="24" t="s">
        <v>4</v>
      </c>
    </row>
    <row r="15" spans="1:12" s="22" customFormat="1" ht="13.8" x14ac:dyDescent="0.25">
      <c r="A15" s="23">
        <v>2008</v>
      </c>
      <c r="B15" s="24">
        <v>13566.622235897627</v>
      </c>
      <c r="C15" s="25" t="s">
        <v>4</v>
      </c>
      <c r="D15" s="24" t="s">
        <v>4</v>
      </c>
      <c r="E15" s="31">
        <v>2008</v>
      </c>
      <c r="F15" s="24">
        <v>2915.1573538687981</v>
      </c>
      <c r="G15" s="25" t="s">
        <v>4</v>
      </c>
      <c r="H15" s="26" t="s">
        <v>4</v>
      </c>
      <c r="I15" s="30" t="s">
        <v>13</v>
      </c>
      <c r="J15" s="24">
        <v>3817.1069967266776</v>
      </c>
      <c r="K15" s="25" t="s">
        <v>4</v>
      </c>
      <c r="L15" s="24" t="s">
        <v>4</v>
      </c>
    </row>
    <row r="16" spans="1:12" s="22" customFormat="1" ht="13.8" x14ac:dyDescent="0.25">
      <c r="A16" s="23">
        <v>2009</v>
      </c>
      <c r="B16" s="24">
        <v>13658.676328327516</v>
      </c>
      <c r="C16" s="25" t="s">
        <v>4</v>
      </c>
      <c r="D16" s="24" t="s">
        <v>4</v>
      </c>
      <c r="E16" s="31">
        <v>2009</v>
      </c>
      <c r="F16" s="24">
        <v>3064.2312788304339</v>
      </c>
      <c r="G16" s="25" t="s">
        <v>4</v>
      </c>
      <c r="H16" s="26" t="s">
        <v>4</v>
      </c>
      <c r="I16" s="30" t="s">
        <v>14</v>
      </c>
      <c r="J16" s="24">
        <v>4224.2708674304422</v>
      </c>
      <c r="K16" s="25" t="s">
        <v>4</v>
      </c>
      <c r="L16" s="24" t="s">
        <v>4</v>
      </c>
    </row>
    <row r="17" spans="1:16" s="22" customFormat="1" ht="13.8" x14ac:dyDescent="0.25">
      <c r="A17" s="23">
        <v>2010</v>
      </c>
      <c r="B17" s="24">
        <v>14658.418959152372</v>
      </c>
      <c r="C17" s="25" t="s">
        <v>4</v>
      </c>
      <c r="D17" s="24" t="s">
        <v>4</v>
      </c>
      <c r="E17" s="31">
        <v>2010</v>
      </c>
      <c r="F17" s="24">
        <v>3010.5950704417264</v>
      </c>
      <c r="G17" s="25" t="s">
        <v>4</v>
      </c>
      <c r="H17" s="26" t="s">
        <v>4</v>
      </c>
      <c r="I17" s="30" t="s">
        <v>15</v>
      </c>
      <c r="J17" s="24">
        <v>3685.143716236877</v>
      </c>
      <c r="K17" s="25" t="s">
        <v>4</v>
      </c>
      <c r="L17" s="24" t="s">
        <v>4</v>
      </c>
    </row>
    <row r="18" spans="1:16" s="22" customFormat="1" ht="13.8" x14ac:dyDescent="0.25">
      <c r="A18" s="23">
        <v>2011</v>
      </c>
      <c r="B18" s="24">
        <v>13502.498089357756</v>
      </c>
      <c r="C18" s="25" t="s">
        <v>4</v>
      </c>
      <c r="D18" s="24" t="s">
        <v>4</v>
      </c>
      <c r="E18" s="31">
        <v>2011</v>
      </c>
      <c r="F18" s="24">
        <v>3121.3029599594902</v>
      </c>
      <c r="G18" s="25" t="s">
        <v>4</v>
      </c>
      <c r="H18" s="26" t="s">
        <v>4</v>
      </c>
      <c r="I18" s="30" t="s">
        <v>16</v>
      </c>
      <c r="J18" s="24">
        <v>3383.1065130975435</v>
      </c>
      <c r="K18" s="25" t="s">
        <v>4</v>
      </c>
      <c r="L18" s="24" t="s">
        <v>4</v>
      </c>
    </row>
    <row r="19" spans="1:16" s="22" customFormat="1" ht="13.8" x14ac:dyDescent="0.25">
      <c r="A19" s="23">
        <v>2012</v>
      </c>
      <c r="B19" s="24">
        <v>13255.505045104068</v>
      </c>
      <c r="C19" s="25" t="s">
        <v>4</v>
      </c>
      <c r="D19" s="24" t="s">
        <v>4</v>
      </c>
      <c r="E19" s="31">
        <v>2012</v>
      </c>
      <c r="F19" s="24">
        <v>2890.2725485088922</v>
      </c>
      <c r="G19" s="25" t="s">
        <v>4</v>
      </c>
      <c r="H19" s="26" t="s">
        <v>4</v>
      </c>
      <c r="I19" s="30" t="s">
        <v>17</v>
      </c>
      <c r="J19" s="24">
        <v>3228.6393108369866</v>
      </c>
      <c r="K19" s="25" t="s">
        <v>4</v>
      </c>
      <c r="L19" s="24" t="s">
        <v>4</v>
      </c>
    </row>
    <row r="20" spans="1:16" s="22" customFormat="1" ht="13.8" x14ac:dyDescent="0.25">
      <c r="A20" s="23">
        <v>2013</v>
      </c>
      <c r="B20" s="24">
        <v>13302.089461165355</v>
      </c>
      <c r="C20" s="25" t="s">
        <v>4</v>
      </c>
      <c r="D20" s="24" t="s">
        <v>4</v>
      </c>
      <c r="E20" s="31">
        <v>2013</v>
      </c>
      <c r="F20" s="24">
        <v>3011.9109039159885</v>
      </c>
      <c r="G20" s="25" t="s">
        <v>4</v>
      </c>
      <c r="H20" s="26" t="s">
        <v>4</v>
      </c>
      <c r="I20" s="30" t="s">
        <v>18</v>
      </c>
      <c r="J20" s="24">
        <v>3240</v>
      </c>
      <c r="K20" s="25" t="s">
        <v>4</v>
      </c>
      <c r="L20" s="24" t="s">
        <v>4</v>
      </c>
    </row>
    <row r="21" spans="1:16" s="22" customFormat="1" ht="13.8" x14ac:dyDescent="0.25">
      <c r="A21" s="23">
        <v>2014</v>
      </c>
      <c r="B21" s="24">
        <v>13853.70009938482</v>
      </c>
      <c r="C21" s="25" t="s">
        <v>4</v>
      </c>
      <c r="D21" s="24" t="s">
        <v>4</v>
      </c>
      <c r="E21" s="31">
        <v>2014</v>
      </c>
      <c r="F21" s="24">
        <v>3088.0345200000002</v>
      </c>
      <c r="G21" s="25" t="s">
        <v>4</v>
      </c>
      <c r="H21" s="26" t="s">
        <v>4</v>
      </c>
      <c r="I21" s="30" t="s">
        <v>19</v>
      </c>
      <c r="J21" s="24">
        <v>3592.7976035000002</v>
      </c>
      <c r="K21" s="25" t="s">
        <v>4</v>
      </c>
      <c r="L21" s="24" t="s">
        <v>4</v>
      </c>
    </row>
    <row r="22" spans="1:16" s="22" customFormat="1" ht="13.8" x14ac:dyDescent="0.25">
      <c r="A22" s="23">
        <v>2015</v>
      </c>
      <c r="B22" s="24">
        <v>14104</v>
      </c>
      <c r="C22" s="25" t="s">
        <v>4</v>
      </c>
      <c r="D22" s="24" t="s">
        <v>4</v>
      </c>
      <c r="E22" s="31">
        <v>2015</v>
      </c>
      <c r="F22" s="24">
        <v>3021.3494134999996</v>
      </c>
      <c r="G22" s="25" t="s">
        <v>4</v>
      </c>
      <c r="H22" s="26" t="s">
        <v>4</v>
      </c>
      <c r="I22" s="30" t="s">
        <v>20</v>
      </c>
      <c r="J22" s="24">
        <v>3307.4331044999999</v>
      </c>
      <c r="K22" s="25" t="s">
        <v>4</v>
      </c>
      <c r="L22" s="24" t="s">
        <v>4</v>
      </c>
    </row>
    <row r="23" spans="1:16" s="22" customFormat="1" ht="13.8" x14ac:dyDescent="0.25">
      <c r="A23" s="23">
        <v>2016</v>
      </c>
      <c r="B23" s="24">
        <v>14470.821548</v>
      </c>
      <c r="C23" s="25" t="s">
        <v>4</v>
      </c>
      <c r="D23" s="24" t="s">
        <v>4</v>
      </c>
      <c r="E23" s="31">
        <v>2016</v>
      </c>
      <c r="F23" s="24">
        <v>3243.4068505</v>
      </c>
      <c r="G23" s="25" t="s">
        <v>4</v>
      </c>
      <c r="H23" s="26" t="s">
        <v>4</v>
      </c>
      <c r="I23" s="30" t="s">
        <v>21</v>
      </c>
      <c r="J23" s="24">
        <v>3017.9111569999995</v>
      </c>
      <c r="K23" s="25" t="s">
        <v>4</v>
      </c>
      <c r="L23" s="24" t="s">
        <v>4</v>
      </c>
    </row>
    <row r="24" spans="1:16" ht="13.8" x14ac:dyDescent="0.25">
      <c r="A24" s="5"/>
      <c r="B24" s="1"/>
      <c r="C24" s="8"/>
      <c r="D24" s="1"/>
      <c r="E24" s="15"/>
      <c r="F24" s="1"/>
      <c r="G24" s="8"/>
      <c r="I24" s="15"/>
      <c r="J24" s="1"/>
      <c r="K24" s="8"/>
      <c r="L24" s="1"/>
    </row>
    <row r="25" spans="1:16" ht="14.4" x14ac:dyDescent="0.3">
      <c r="A25" s="11" t="s">
        <v>11</v>
      </c>
      <c r="B25" s="1"/>
      <c r="C25" s="1"/>
      <c r="D25" s="1"/>
      <c r="E25" s="16" t="s">
        <v>11</v>
      </c>
      <c r="F25" s="1"/>
      <c r="I25" s="16" t="s">
        <v>11</v>
      </c>
      <c r="J25" s="1"/>
      <c r="K25" s="1"/>
      <c r="L25" s="1"/>
    </row>
    <row r="26" spans="1:16" ht="13.8" x14ac:dyDescent="0.25">
      <c r="A26" s="5">
        <v>2017</v>
      </c>
      <c r="B26" s="72">
        <v>14124.86276654955</v>
      </c>
      <c r="C26" s="72">
        <v>13648.185078440325</v>
      </c>
      <c r="D26" s="73">
        <v>14769.581583366387</v>
      </c>
      <c r="E26" s="15">
        <v>2017</v>
      </c>
      <c r="F26" s="1">
        <v>3090</v>
      </c>
      <c r="G26" s="1">
        <f>3041.31649847901-67</f>
        <v>2974.3164984790101</v>
      </c>
      <c r="H26" s="1">
        <v>3175.5359250366937</v>
      </c>
      <c r="I26" s="14" t="s">
        <v>22</v>
      </c>
      <c r="J26" s="1">
        <v>3398.489745970805</v>
      </c>
      <c r="K26" s="1">
        <f>3130.19097913291-67</f>
        <v>3063.1909791329099</v>
      </c>
      <c r="L26" s="32">
        <v>3856.4031543883229</v>
      </c>
    </row>
    <row r="27" spans="1:16" ht="13.8" x14ac:dyDescent="0.25">
      <c r="A27" s="2">
        <v>2018</v>
      </c>
      <c r="B27" s="72">
        <v>14600.9619</v>
      </c>
      <c r="C27" s="72">
        <v>13903.333369018192</v>
      </c>
      <c r="D27" s="73">
        <v>15576.842128522097</v>
      </c>
      <c r="E27" s="17">
        <v>2018</v>
      </c>
      <c r="F27" s="1">
        <f>3140.47987302789</f>
        <v>3140.4798730278899</v>
      </c>
      <c r="G27" s="1">
        <f>3092.36664399228-67</f>
        <v>3025.3666439922799</v>
      </c>
      <c r="H27" s="1">
        <v>3227.5973974108051</v>
      </c>
      <c r="I27" s="14" t="s">
        <v>23</v>
      </c>
      <c r="J27" s="1">
        <v>3465.7660153454799</v>
      </c>
      <c r="K27" s="1">
        <f>3198.48609720855-67</f>
        <v>3131.4860972085498</v>
      </c>
      <c r="L27" s="32">
        <v>3921.6517870749394</v>
      </c>
      <c r="M27" s="65"/>
      <c r="O27" s="66"/>
      <c r="P27" s="66"/>
    </row>
    <row r="28" spans="1:16" ht="13.8" x14ac:dyDescent="0.25">
      <c r="A28" s="2">
        <v>2019</v>
      </c>
      <c r="B28" s="72">
        <v>14820.209000000001</v>
      </c>
      <c r="C28" s="72">
        <v>14124.356073246301</v>
      </c>
      <c r="D28" s="73">
        <v>15795.41187313734</v>
      </c>
      <c r="E28" s="17">
        <v>2019</v>
      </c>
      <c r="F28" s="1">
        <v>3187.4119541451705</v>
      </c>
      <c r="G28" s="1">
        <f>3141.38666133431-67</f>
        <v>3074.3866613343098</v>
      </c>
      <c r="H28" s="1">
        <v>3273.5156601840572</v>
      </c>
      <c r="I28" s="14" t="s">
        <v>24</v>
      </c>
      <c r="J28" s="1">
        <v>3530.9594262429137</v>
      </c>
      <c r="K28" s="1">
        <f>3266.79127599807-67</f>
        <v>3199.79127599807</v>
      </c>
      <c r="L28" s="32">
        <v>3984.8200527675021</v>
      </c>
      <c r="M28" s="65"/>
      <c r="O28" s="66"/>
      <c r="P28" s="66"/>
    </row>
    <row r="29" spans="1:16" ht="13.8" x14ac:dyDescent="0.25">
      <c r="A29" s="2">
        <v>2020</v>
      </c>
      <c r="B29" s="72">
        <v>14948.270500000001</v>
      </c>
      <c r="C29" s="72">
        <v>14252.444553493555</v>
      </c>
      <c r="D29" s="73">
        <v>15917.974074885533</v>
      </c>
      <c r="E29" s="17">
        <v>2020</v>
      </c>
      <c r="F29" s="1">
        <v>3238.4305238768793</v>
      </c>
      <c r="G29" s="1">
        <f>3191.39390420518-67</f>
        <v>3124.3939042051802</v>
      </c>
      <c r="H29" s="1">
        <v>3324.5417517558931</v>
      </c>
      <c r="I29" s="14" t="s">
        <v>25</v>
      </c>
      <c r="J29" s="1">
        <v>3587.8539103968583</v>
      </c>
      <c r="K29" s="1">
        <f>3325.44579155059-67</f>
        <v>3258.44579155059</v>
      </c>
      <c r="L29" s="32">
        <v>4037.6173815665534</v>
      </c>
      <c r="M29" s="65"/>
      <c r="O29" s="66"/>
      <c r="P29" s="66"/>
    </row>
    <row r="30" spans="1:16" ht="13.8" x14ac:dyDescent="0.25">
      <c r="A30" s="2">
        <v>2021</v>
      </c>
      <c r="B30" s="72">
        <v>15094.440399999999</v>
      </c>
      <c r="C30" s="72">
        <v>14402.801077723079</v>
      </c>
      <c r="D30" s="73">
        <v>16063.810351889651</v>
      </c>
      <c r="E30" s="17">
        <v>2021</v>
      </c>
      <c r="F30" s="1">
        <v>3250.8761073475657</v>
      </c>
      <c r="G30" s="1">
        <f>3220.35040102233-67</f>
        <v>3153.3504010223301</v>
      </c>
      <c r="H30" s="1">
        <v>3353.9587144286193</v>
      </c>
      <c r="I30" s="14" t="s">
        <v>26</v>
      </c>
      <c r="J30" s="1">
        <v>3642.8043586513663</v>
      </c>
      <c r="K30" s="1">
        <f>3381.4438671848-67</f>
        <v>3314.4438671848002</v>
      </c>
      <c r="L30" s="32">
        <v>4090.5401931330034</v>
      </c>
      <c r="M30" s="65"/>
      <c r="O30" s="66"/>
      <c r="P30" s="66"/>
    </row>
    <row r="31" spans="1:16" ht="13.8" x14ac:dyDescent="0.25">
      <c r="A31" s="2">
        <v>2022</v>
      </c>
      <c r="B31" s="72">
        <v>15305.930700000001</v>
      </c>
      <c r="C31" s="72">
        <v>14614.51310361707</v>
      </c>
      <c r="D31" s="73">
        <v>16273.399916373675</v>
      </c>
      <c r="E31" s="17">
        <v>2022</v>
      </c>
      <c r="F31" s="1">
        <v>3296.7359995414849</v>
      </c>
      <c r="G31" s="1">
        <f>3265.19647487222-67</f>
        <v>3198.1964748722198</v>
      </c>
      <c r="H31" s="1">
        <v>3398.7709792428359</v>
      </c>
      <c r="I31" s="14" t="s">
        <v>27</v>
      </c>
      <c r="J31" s="1">
        <v>3698.7711641236547</v>
      </c>
      <c r="K31" s="1">
        <f>3438.42698248431-67</f>
        <v>3371.42698248431</v>
      </c>
      <c r="L31" s="32">
        <v>4145.4956717444502</v>
      </c>
      <c r="M31" s="65"/>
      <c r="O31" s="66"/>
      <c r="P31" s="66"/>
    </row>
    <row r="32" spans="1:16" ht="13.8" x14ac:dyDescent="0.25">
      <c r="A32" s="2">
        <v>2023</v>
      </c>
      <c r="B32" s="72">
        <v>15542.793</v>
      </c>
      <c r="C32" s="72">
        <v>14850.525255871093</v>
      </c>
      <c r="D32" s="73">
        <v>16508.261219764841</v>
      </c>
      <c r="E32" s="17">
        <v>2023</v>
      </c>
      <c r="F32" s="1">
        <v>3342.5545608596049</v>
      </c>
      <c r="G32" s="1">
        <f>3312.03388489131-67</f>
        <v>3245.0338848913102</v>
      </c>
      <c r="H32" s="1">
        <v>3445.6446897807846</v>
      </c>
      <c r="I32" s="14" t="s">
        <v>28</v>
      </c>
      <c r="J32" s="1">
        <v>3748.6863296936904</v>
      </c>
      <c r="K32" s="1">
        <f>3489.35347491518-67</f>
        <v>3422.35347491518</v>
      </c>
      <c r="L32" s="32">
        <v>4194.3894971303307</v>
      </c>
      <c r="M32" s="65"/>
      <c r="O32" s="66"/>
      <c r="P32" s="66"/>
    </row>
    <row r="33" spans="1:16" ht="13.8" x14ac:dyDescent="0.25">
      <c r="A33" s="2">
        <v>2024</v>
      </c>
      <c r="B33" s="72">
        <v>15773.7158</v>
      </c>
      <c r="C33" s="72">
        <v>15081.19618834892</v>
      </c>
      <c r="D33" s="73">
        <v>16736.7251609507</v>
      </c>
      <c r="E33" s="17">
        <v>2024</v>
      </c>
      <c r="F33" s="1">
        <v>3388.4144530535236</v>
      </c>
      <c r="G33" s="1">
        <f>3356.87492838426-67</f>
        <v>3289.8749283842599</v>
      </c>
      <c r="H33" s="1">
        <v>3489.435614410846</v>
      </c>
      <c r="I33" s="14" t="s">
        <v>29</v>
      </c>
      <c r="J33" s="1">
        <v>3801.6091412601404</v>
      </c>
      <c r="K33" s="1">
        <f>3544.30895352663-67</f>
        <v>3477.3089535266299</v>
      </c>
      <c r="L33" s="32">
        <v>4244.2370446290206</v>
      </c>
      <c r="M33" s="65"/>
      <c r="O33" s="66"/>
      <c r="P33" s="66"/>
    </row>
    <row r="34" spans="1:16" ht="13.8" x14ac:dyDescent="0.25">
      <c r="A34" s="2">
        <v>2025</v>
      </c>
      <c r="B34" s="72">
        <v>15989.7363</v>
      </c>
      <c r="C34" s="72">
        <v>15297.096219973169</v>
      </c>
      <c r="D34" s="73">
        <v>16950.119977050188</v>
      </c>
      <c r="E34" s="17">
        <v>2025</v>
      </c>
      <c r="F34" s="1">
        <v>3430.1802324787154</v>
      </c>
      <c r="G34" s="1">
        <f>3399.65452615348-67</f>
        <v>3332.6545261534802</v>
      </c>
      <c r="H34" s="1">
        <v>3533.2340608810337</v>
      </c>
      <c r="I34" s="14" t="s">
        <v>30</v>
      </c>
      <c r="J34" s="1">
        <v>3856.557098031461</v>
      </c>
      <c r="K34" s="1">
        <f>3599.25940178114-67</f>
        <v>3532.2594017811398</v>
      </c>
      <c r="L34" s="32">
        <v>4298.1736745394992</v>
      </c>
      <c r="M34" s="65"/>
      <c r="O34" s="66"/>
      <c r="P34" s="66"/>
    </row>
    <row r="35" spans="1:16" ht="13.8" x14ac:dyDescent="0.25">
      <c r="A35" s="2">
        <v>2026</v>
      </c>
      <c r="B35" s="72">
        <v>16215.8945</v>
      </c>
      <c r="C35" s="72">
        <v>15523.978665915714</v>
      </c>
      <c r="D35" s="73">
        <v>17174.847110657705</v>
      </c>
      <c r="E35" s="17">
        <v>2026</v>
      </c>
      <c r="F35" s="1">
        <v>3473.9711571087764</v>
      </c>
      <c r="G35" s="1">
        <f>3442.43163243951-67</f>
        <v>3375.4316324395099</v>
      </c>
      <c r="H35" s="1">
        <v>3577.0612860299561</v>
      </c>
      <c r="I35" s="14" t="s">
        <v>32</v>
      </c>
      <c r="J35" s="1">
        <v>3909.4461005622379</v>
      </c>
      <c r="K35" s="1">
        <f>3653.19354020843-67</f>
        <v>3586.19354020843</v>
      </c>
      <c r="L35" s="32">
        <v>4351.0889642658231</v>
      </c>
      <c r="M35" s="65"/>
      <c r="O35" s="66"/>
      <c r="P35" s="66"/>
    </row>
    <row r="36" spans="1:16" ht="13.8" x14ac:dyDescent="0.25">
      <c r="A36" s="2">
        <v>2027</v>
      </c>
      <c r="B36" s="72">
        <f>16436759.648859/1000</f>
        <v>16436.759648858999</v>
      </c>
      <c r="C36" s="72">
        <v>15744.981797803166</v>
      </c>
      <c r="D36" s="73">
        <v>17394.207211594134</v>
      </c>
      <c r="E36" s="17">
        <v>2027</v>
      </c>
      <c r="F36" s="1">
        <v>3515.7369365339678</v>
      </c>
      <c r="G36" s="1">
        <v>3417.1974118647036</v>
      </c>
      <c r="H36" s="1">
        <v>3618.8195436150199</v>
      </c>
      <c r="I36" s="14" t="s">
        <v>38</v>
      </c>
      <c r="J36" s="1">
        <v>3955.2671533635453</v>
      </c>
      <c r="K36" s="1">
        <v>3633</v>
      </c>
      <c r="L36" s="32">
        <v>4396.91001706713</v>
      </c>
      <c r="M36" s="65"/>
      <c r="O36" s="66"/>
      <c r="P36" s="66"/>
    </row>
    <row r="37" spans="1:16" customFormat="1" ht="14.4" x14ac:dyDescent="0.3">
      <c r="A37" s="39"/>
      <c r="B37" s="40"/>
      <c r="C37" s="41"/>
      <c r="D37" s="42"/>
      <c r="E37" s="49"/>
      <c r="F37" s="41"/>
      <c r="G37" s="42"/>
      <c r="H37" s="40"/>
      <c r="I37" s="49"/>
      <c r="J37" s="42"/>
      <c r="K37" s="52"/>
      <c r="L37" s="52"/>
      <c r="O37" s="66"/>
    </row>
    <row r="38" spans="1:16" customFormat="1" ht="14.4" x14ac:dyDescent="0.3">
      <c r="A38" s="43"/>
      <c r="B38" s="44"/>
      <c r="C38" s="44"/>
      <c r="D38" s="45"/>
      <c r="E38" s="55"/>
      <c r="F38" s="61"/>
      <c r="G38" s="60"/>
      <c r="H38" s="61"/>
      <c r="I38" s="53"/>
      <c r="J38" s="62"/>
      <c r="K38" s="63"/>
      <c r="L38" s="63"/>
      <c r="O38" s="66"/>
    </row>
    <row r="39" spans="1:16" customFormat="1" ht="13.2" x14ac:dyDescent="0.25">
      <c r="A39" s="50" t="s">
        <v>39</v>
      </c>
      <c r="B39" s="47">
        <f>RATE($A$23-$A$14,,-B14,B23)*100</f>
        <v>0.58610901971896334</v>
      </c>
      <c r="C39" s="48" t="s">
        <v>4</v>
      </c>
      <c r="D39" s="48" t="s">
        <v>4</v>
      </c>
      <c r="E39" s="54" t="s">
        <v>39</v>
      </c>
      <c r="F39" s="47">
        <f>RATE($A$23-$A$14,,-F14,F23)*100</f>
        <v>0.64907252329725462</v>
      </c>
      <c r="G39" s="48" t="s">
        <v>4</v>
      </c>
      <c r="H39" s="48" t="s">
        <v>4</v>
      </c>
      <c r="I39" s="54" t="s">
        <v>43</v>
      </c>
      <c r="J39" s="47">
        <f>RATE($A$23-$A$14,,-J14,J23)*100</f>
        <v>-1.1297195411887428</v>
      </c>
      <c r="K39" s="48" t="s">
        <v>4</v>
      </c>
      <c r="L39" s="48" t="s">
        <v>4</v>
      </c>
    </row>
    <row r="40" spans="1:16" customFormat="1" ht="13.2" x14ac:dyDescent="0.25">
      <c r="A40" s="50" t="s">
        <v>40</v>
      </c>
      <c r="B40" s="47">
        <f>RATE($A$23-$A$19,,-B19,B23)*100</f>
        <v>2.2172580958241723</v>
      </c>
      <c r="C40" s="48" t="s">
        <v>4</v>
      </c>
      <c r="D40" s="48" t="s">
        <v>4</v>
      </c>
      <c r="E40" s="54" t="s">
        <v>40</v>
      </c>
      <c r="F40" s="47">
        <f>RATE($A$23-$A$19,,-F19,F23)*100</f>
        <v>2.9237634316079371</v>
      </c>
      <c r="G40" s="48" t="s">
        <v>4</v>
      </c>
      <c r="H40" s="48" t="s">
        <v>4</v>
      </c>
      <c r="I40" s="54" t="s">
        <v>44</v>
      </c>
      <c r="J40" s="47">
        <f>RATE($A$23-$A$19,,-J19,J23)*100</f>
        <v>-1.6732397110056518</v>
      </c>
      <c r="K40" s="48" t="s">
        <v>4</v>
      </c>
      <c r="L40" s="48" t="s">
        <v>4</v>
      </c>
    </row>
    <row r="41" spans="1:16" customFormat="1" ht="13.2" x14ac:dyDescent="0.25">
      <c r="A41" s="50"/>
      <c r="B41" s="47"/>
      <c r="C41" s="47"/>
      <c r="D41" s="47"/>
      <c r="E41" s="54"/>
      <c r="F41" s="47"/>
      <c r="G41" s="47"/>
      <c r="H41" s="47"/>
      <c r="I41" s="54"/>
      <c r="J41" s="47"/>
      <c r="K41" s="64"/>
      <c r="L41" s="64"/>
    </row>
    <row r="42" spans="1:16" customFormat="1" ht="13.2" x14ac:dyDescent="0.25">
      <c r="A42" s="50" t="s">
        <v>41</v>
      </c>
      <c r="B42" s="47">
        <f>RATE($A$31-$A$27,,-B27,B31)*100</f>
        <v>1.1857997819749091</v>
      </c>
      <c r="C42" s="47">
        <f t="shared" ref="C42:D42" si="0">RATE($A$31-$A$27,,-C27,C31)*100</f>
        <v>1.2549710178648947</v>
      </c>
      <c r="D42" s="47">
        <f t="shared" si="0"/>
        <v>1.09966574620661</v>
      </c>
      <c r="E42" s="54" t="s">
        <v>41</v>
      </c>
      <c r="F42" s="47">
        <f>RATE($A$31-$A$27,,-F27,F31)*100</f>
        <v>1.2213299057899722</v>
      </c>
      <c r="G42" s="47">
        <f>RATE($A$31-$A$27,,-G27,G31)*100</f>
        <v>1.3985586062836277</v>
      </c>
      <c r="H42" s="47">
        <f t="shared" ref="H42" si="1">RATE($A$31-$A$27,,-H27,H31)*100</f>
        <v>1.3002777619343318</v>
      </c>
      <c r="I42" s="54" t="s">
        <v>41</v>
      </c>
      <c r="J42" s="47">
        <f>RATE($A$30-$A$26,,-J26,J30)*100</f>
        <v>1.750715287392677</v>
      </c>
      <c r="K42" s="47">
        <f t="shared" ref="K42" si="2">RATE($A$30-$A$26,,-K26,K30)*100</f>
        <v>1.9903655753659957</v>
      </c>
      <c r="L42" s="47">
        <f>RATE($A$30-$A$26,,-L26,L30)*100</f>
        <v>1.4844631670988273</v>
      </c>
    </row>
    <row r="43" spans="1:16" customFormat="1" ht="13.2" x14ac:dyDescent="0.25">
      <c r="A43" s="50" t="s">
        <v>42</v>
      </c>
      <c r="B43" s="47">
        <f>RATE($A$36-$A$27,,-B27,B36)*100</f>
        <v>1.3246169889342396</v>
      </c>
      <c r="C43" s="47">
        <f t="shared" ref="C43:D43" si="3">RATE($A$36-$A$27,,-C27,C36)*100</f>
        <v>1.3917410794698826</v>
      </c>
      <c r="D43" s="47">
        <f t="shared" si="3"/>
        <v>1.2336800352958204</v>
      </c>
      <c r="E43" s="54" t="s">
        <v>42</v>
      </c>
      <c r="F43" s="47">
        <f>RATE($A$36-$A$27,,-F27,F36)*100</f>
        <v>1.2620479372988207</v>
      </c>
      <c r="G43" s="47">
        <f>RATE($A$36-$A$27,,-G27,G36)*100</f>
        <v>1.3624023273737895</v>
      </c>
      <c r="H43" s="47">
        <f t="shared" ref="H43" si="4">RATE($A$36-$A$27,,-H27,H36)*100</f>
        <v>1.279335013986264</v>
      </c>
      <c r="I43" s="54" t="s">
        <v>42</v>
      </c>
      <c r="J43" s="47">
        <f>RATE($A$35-$A$26,,-J26,J35)*100</f>
        <v>1.568445894567249</v>
      </c>
      <c r="K43" s="47">
        <f t="shared" ref="K43" si="5">RATE($A$35-$A$26,,-K26,K35)*100</f>
        <v>1.766919305757356</v>
      </c>
      <c r="L43" s="47">
        <f>RATE($A$35-$A$26,,-L26,L35)*100</f>
        <v>1.3500455449349791</v>
      </c>
    </row>
    <row r="44" spans="1:16" customFormat="1" ht="13.2" x14ac:dyDescent="0.25">
      <c r="A44" s="46"/>
      <c r="B44" s="47"/>
      <c r="C44" s="47"/>
      <c r="D44" s="47"/>
      <c r="E44" s="50"/>
      <c r="F44" s="47"/>
      <c r="G44" s="47"/>
      <c r="H44" s="47"/>
      <c r="I44" s="50"/>
      <c r="J44" s="47"/>
      <c r="K44" s="47"/>
      <c r="L44" s="47"/>
    </row>
    <row r="45" spans="1:16" ht="14.4" x14ac:dyDescent="0.3">
      <c r="A45" s="3"/>
      <c r="B45" s="6"/>
      <c r="C45" s="6"/>
      <c r="D45" s="6"/>
      <c r="E45" s="3"/>
      <c r="F45" s="3"/>
      <c r="I45" s="3"/>
      <c r="J45" s="3"/>
      <c r="K45" s="3"/>
      <c r="L45" s="3"/>
    </row>
    <row r="46" spans="1:16" x14ac:dyDescent="0.25">
      <c r="A46" s="7" t="s">
        <v>33</v>
      </c>
      <c r="E46" s="51"/>
      <c r="I46" s="51"/>
    </row>
    <row r="47" spans="1:16" x14ac:dyDescent="0.25">
      <c r="A47" s="10" t="s">
        <v>34</v>
      </c>
    </row>
    <row r="48" spans="1:16" x14ac:dyDescent="0.25">
      <c r="A48" s="10" t="s">
        <v>45</v>
      </c>
    </row>
  </sheetData>
  <mergeCells count="9">
    <mergeCell ref="A2:K2"/>
    <mergeCell ref="A3:K3"/>
    <mergeCell ref="A4:K4"/>
    <mergeCell ref="A8:D9"/>
    <mergeCell ref="F8:G8"/>
    <mergeCell ref="J8:K8"/>
    <mergeCell ref="F9:G9"/>
    <mergeCell ref="J9:K9"/>
    <mergeCell ref="A5:L5"/>
  </mergeCells>
  <printOptions horizontalCentered="1"/>
  <pageMargins left="0.7" right="0.7" top="0.75" bottom="0.75" header="0.3" footer="0.3"/>
  <pageSetup scale="76" orientation="landscape" r:id="rId1"/>
  <ignoredErrors>
    <ignoredError sqref="J39:J4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F0A73-9076-47EA-A167-912A6AC7DB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0DFAEC-5C50-4FE2-BF04-A5B8BF6C0E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F7C9B-CD02-482B-B095-3ADCA2908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NEL NFD wLCEC</vt:lpstr>
      <vt:lpstr>NEL NFD woLCEC</vt:lpstr>
      <vt:lpstr>NEL NFD wLCEC CORRECTED</vt:lpstr>
      <vt:lpstr>NEL NFD woLCEC CORRECTED</vt:lpstr>
      <vt:lpstr>'NEL NFD wLCEC'!Print_Area</vt:lpstr>
      <vt:lpstr>'NEL NFD wLCEC CORRECTED'!Print_Area</vt:lpstr>
      <vt:lpstr>'NEL NFD woLCEC'!Print_Area</vt:lpstr>
      <vt:lpstr>'NEL NFD woLCEC CORRECTED'!Print_Area</vt:lpstr>
    </vt:vector>
  </TitlesOfParts>
  <Company>Seminole Electric Cooperative,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Mayer</dc:creator>
  <cp:lastModifiedBy>Malcolm Means</cp:lastModifiedBy>
  <cp:lastPrinted>2018-01-26T14:18:29Z</cp:lastPrinted>
  <dcterms:created xsi:type="dcterms:W3CDTF">2017-07-31T15:00:54Z</dcterms:created>
  <dcterms:modified xsi:type="dcterms:W3CDTF">2018-01-28T18:48:13Z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0x010100AD04B27D97703742B7725376CBFC58B9</vt:lpwstr>
  </property>
</Properties>
</file>