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00MASTER FOLDER\ECONOMIC IMPACT SECTION\Bill Calculations (Residential.Commerical)\Sample Commerical Bills\2026\"/>
    </mc:Choice>
  </mc:AlternateContent>
  <bookViews>
    <workbookView xWindow="0" yWindow="0" windowWidth="25200" windowHeight="11550"/>
  </bookViews>
  <sheets>
    <sheet name="Print Sheet" sheetId="1" r:id="rId1"/>
  </sheets>
  <externalReferences>
    <externalReference r:id="rId2"/>
  </externalReferences>
  <definedNames>
    <definedName name="_xlnm.Print_Area" localSheetId="0">'Print Sheet'!$A$1:$O$26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1" l="1"/>
  <c r="J16" i="1"/>
  <c r="I16" i="1"/>
  <c r="H16" i="1"/>
  <c r="G16" i="1"/>
  <c r="F16" i="1"/>
  <c r="E16" i="1"/>
  <c r="D16" i="1"/>
  <c r="N16" i="1" s="1"/>
  <c r="K15" i="1"/>
  <c r="J15" i="1"/>
  <c r="I15" i="1"/>
  <c r="H15" i="1"/>
  <c r="G15" i="1"/>
  <c r="F15" i="1"/>
  <c r="E15" i="1"/>
  <c r="D15" i="1"/>
  <c r="K14" i="1"/>
  <c r="J14" i="1"/>
  <c r="I14" i="1"/>
  <c r="H14" i="1"/>
  <c r="G14" i="1"/>
  <c r="F14" i="1"/>
  <c r="E14" i="1"/>
  <c r="D14" i="1"/>
  <c r="O15" i="1" l="1"/>
  <c r="O16" i="1"/>
  <c r="N15" i="1"/>
  <c r="N14" i="1"/>
  <c r="O14" i="1" s="1"/>
</calcChain>
</file>

<file path=xl/sharedStrings.xml><?xml version="1.0" encoding="utf-8"?>
<sst xmlns="http://schemas.openxmlformats.org/spreadsheetml/2006/main" count="91" uniqueCount="33">
  <si>
    <t>Florida Investor-Owned Electric Utilities Sample Bill Calculations - Commercial and Industrial Service</t>
  </si>
  <si>
    <t>Utility/Rate Class</t>
  </si>
  <si>
    <t>kW</t>
  </si>
  <si>
    <t>kWh</t>
  </si>
  <si>
    <t>Base Rate Charge</t>
  </si>
  <si>
    <t>Fuel and Purchased Power Charge</t>
  </si>
  <si>
    <t>Energy Conservation Charge</t>
  </si>
  <si>
    <t>Environmental Cost Recovery Charge</t>
  </si>
  <si>
    <t>Capacity Cost Recovery Charge</t>
  </si>
  <si>
    <t>Storm Protection Plan Charge</t>
  </si>
  <si>
    <t>Asset Securitization Charge (DEF)</t>
  </si>
  <si>
    <t>Transition Rider/Credit (FPL)</t>
  </si>
  <si>
    <t>Clean Energy Transition Mechanism (TECO)</t>
  </si>
  <si>
    <t>Gross Receipts Tax and Regulatory Assessment Fee</t>
  </si>
  <si>
    <t>Total</t>
  </si>
  <si>
    <t xml:space="preserve">  Florida Power &amp; Light (FPL)</t>
  </si>
  <si>
    <t>GS-1</t>
  </si>
  <si>
    <t>N/A</t>
  </si>
  <si>
    <t>GSD-1</t>
  </si>
  <si>
    <t>GSLD-1</t>
  </si>
  <si>
    <t xml:space="preserve">  FPL Northwest FL (Formerly Gulf Power)</t>
  </si>
  <si>
    <t xml:space="preserve">  Duke Energy Florida (DEF)</t>
  </si>
  <si>
    <t>GS-1*</t>
  </si>
  <si>
    <t xml:space="preserve">  Tampa Electric Company (TECO)</t>
  </si>
  <si>
    <t>GS</t>
  </si>
  <si>
    <t>GSD</t>
  </si>
  <si>
    <t xml:space="preserve">  Florida Public Utilities Company (FPUC)</t>
  </si>
  <si>
    <t>GSLD</t>
  </si>
  <si>
    <t xml:space="preserve">Gross Receipts Tax for FPL and DEF includes Regulatory Assessment Fee. For TECO and FPUC, Regulatory Assessment Fee is included in base rates and clauses. </t>
  </si>
  <si>
    <t>*Closed to new customers as of 1/1/22</t>
  </si>
  <si>
    <t>`</t>
  </si>
  <si>
    <t>Storm Cost Restoration Surcharge</t>
  </si>
  <si>
    <t>Effective June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</si>
</sst>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5" formatCode="&quot;$&quot;#,##0_);\(&quot;$&quot;#,##0\)"/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_(&quot;$&quot;* #,##0_);_(&quot;$&quot;* \(#,##0\);_(&quot;$&quot;* &quot;-&quot;??_);_(@_)"/>
    <numFmt numFmtId="167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0" fillId="2" borderId="12" xfId="0" applyFill="1" applyBorder="1" applyAlignment="1">
      <alignment horizontal="right" vertical="center"/>
    </xf>
    <xf numFmtId="41" fontId="0" fillId="2" borderId="0" xfId="0" applyNumberFormat="1" applyFill="1" applyBorder="1" applyAlignment="1">
      <alignment vertical="center"/>
    </xf>
    <xf numFmtId="164" fontId="0" fillId="2" borderId="13" xfId="1" applyNumberFormat="1" applyFont="1" applyFill="1" applyBorder="1" applyAlignment="1">
      <alignment vertical="center"/>
    </xf>
    <xf numFmtId="165" fontId="0" fillId="2" borderId="14" xfId="2" applyNumberFormat="1" applyFont="1" applyFill="1" applyBorder="1" applyAlignment="1">
      <alignment vertical="center"/>
    </xf>
    <xf numFmtId="165" fontId="0" fillId="2" borderId="0" xfId="2" applyNumberFormat="1" applyFont="1" applyFill="1" applyBorder="1" applyAlignment="1">
      <alignment vertical="center"/>
    </xf>
    <xf numFmtId="166" fontId="0" fillId="2" borderId="0" xfId="2" applyNumberFormat="1" applyFont="1" applyFill="1" applyBorder="1" applyAlignment="1">
      <alignment horizontal="center" vertical="center"/>
    </xf>
    <xf numFmtId="166" fontId="0" fillId="2" borderId="14" xfId="2" applyNumberFormat="1" applyFont="1" applyFill="1" applyBorder="1" applyAlignment="1">
      <alignment horizontal="center" vertical="center"/>
    </xf>
    <xf numFmtId="5" fontId="0" fillId="2" borderId="14" xfId="2" applyNumberFormat="1" applyFont="1" applyFill="1" applyBorder="1" applyAlignment="1">
      <alignment vertical="center"/>
    </xf>
    <xf numFmtId="165" fontId="2" fillId="2" borderId="15" xfId="2" applyNumberFormat="1" applyFont="1" applyFill="1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0" xfId="0" applyBorder="1" applyAlignment="1">
      <alignment vertical="center"/>
    </xf>
    <xf numFmtId="164" fontId="0" fillId="0" borderId="13" xfId="1" applyNumberFormat="1" applyFont="1" applyFill="1" applyBorder="1" applyAlignment="1">
      <alignment vertical="center"/>
    </xf>
    <xf numFmtId="165" fontId="0" fillId="0" borderId="14" xfId="2" applyNumberFormat="1" applyFont="1" applyBorder="1" applyAlignment="1">
      <alignment vertical="center"/>
    </xf>
    <xf numFmtId="165" fontId="0" fillId="0" borderId="0" xfId="2" applyNumberFormat="1" applyFont="1" applyBorder="1" applyAlignment="1">
      <alignment vertical="center"/>
    </xf>
    <xf numFmtId="166" fontId="0" fillId="0" borderId="0" xfId="2" applyNumberFormat="1" applyFont="1" applyBorder="1" applyAlignment="1">
      <alignment horizontal="center" vertical="center"/>
    </xf>
    <xf numFmtId="166" fontId="0" fillId="0" borderId="14" xfId="2" applyNumberFormat="1" applyFont="1" applyBorder="1" applyAlignment="1">
      <alignment horizontal="center" vertical="center"/>
    </xf>
    <xf numFmtId="5" fontId="0" fillId="0" borderId="14" xfId="2" applyNumberFormat="1" applyFont="1" applyBorder="1" applyAlignment="1">
      <alignment vertical="center"/>
    </xf>
    <xf numFmtId="165" fontId="2" fillId="0" borderId="15" xfId="2" applyNumberFormat="1" applyFont="1" applyBorder="1" applyAlignment="1">
      <alignment vertical="center"/>
    </xf>
    <xf numFmtId="3" fontId="0" fillId="2" borderId="0" xfId="1" applyNumberFormat="1" applyFont="1" applyFill="1" applyBorder="1" applyAlignment="1">
      <alignment vertical="center"/>
    </xf>
    <xf numFmtId="41" fontId="0" fillId="2" borderId="0" xfId="0" applyNumberFormat="1" applyFill="1" applyBorder="1" applyAlignment="1">
      <alignment horizontal="right" vertical="center"/>
    </xf>
    <xf numFmtId="164" fontId="0" fillId="2" borderId="13" xfId="1" applyNumberFormat="1" applyFont="1" applyFill="1" applyBorder="1" applyAlignment="1">
      <alignment horizontal="right" vertical="center"/>
    </xf>
    <xf numFmtId="165" fontId="0" fillId="2" borderId="14" xfId="2" applyNumberFormat="1" applyFont="1" applyFill="1" applyBorder="1" applyAlignment="1">
      <alignment horizontal="right" vertical="center"/>
    </xf>
    <xf numFmtId="165" fontId="0" fillId="2" borderId="0" xfId="2" applyNumberFormat="1" applyFont="1" applyFill="1" applyBorder="1" applyAlignment="1">
      <alignment horizontal="right" vertical="center"/>
    </xf>
    <xf numFmtId="165" fontId="2" fillId="2" borderId="15" xfId="2" applyNumberFormat="1" applyFont="1" applyFill="1" applyBorder="1" applyAlignment="1">
      <alignment horizontal="right" vertical="center"/>
    </xf>
    <xf numFmtId="0" fontId="0" fillId="0" borderId="0" xfId="0" applyFill="1"/>
    <xf numFmtId="165" fontId="0" fillId="0" borderId="14" xfId="2" applyNumberFormat="1" applyFont="1" applyFill="1" applyBorder="1" applyAlignment="1">
      <alignment horizontal="right" vertical="center"/>
    </xf>
    <xf numFmtId="165" fontId="0" fillId="0" borderId="0" xfId="2" applyNumberFormat="1" applyFont="1" applyFill="1" applyBorder="1" applyAlignment="1">
      <alignment horizontal="right" vertical="center"/>
    </xf>
    <xf numFmtId="165" fontId="2" fillId="0" borderId="15" xfId="2" applyNumberFormat="1" applyFont="1" applyFill="1" applyBorder="1" applyAlignment="1">
      <alignment horizontal="right" vertical="center"/>
    </xf>
    <xf numFmtId="165" fontId="0" fillId="0" borderId="14" xfId="2" applyNumberFormat="1" applyFont="1" applyFill="1" applyBorder="1" applyAlignment="1">
      <alignment vertical="center"/>
    </xf>
    <xf numFmtId="165" fontId="0" fillId="0" borderId="0" xfId="2" applyNumberFormat="1" applyFont="1" applyFill="1" applyBorder="1" applyAlignment="1">
      <alignment vertical="center"/>
    </xf>
    <xf numFmtId="165" fontId="2" fillId="0" borderId="15" xfId="2" applyNumberFormat="1" applyFont="1" applyFill="1" applyBorder="1" applyAlignment="1">
      <alignment vertical="center"/>
    </xf>
    <xf numFmtId="166" fontId="0" fillId="0" borderId="14" xfId="2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right" vertical="center"/>
    </xf>
    <xf numFmtId="3" fontId="0" fillId="2" borderId="17" xfId="1" applyNumberFormat="1" applyFont="1" applyFill="1" applyBorder="1" applyAlignment="1">
      <alignment vertical="center"/>
    </xf>
    <xf numFmtId="164" fontId="0" fillId="2" borderId="18" xfId="1" applyNumberFormat="1" applyFont="1" applyFill="1" applyBorder="1" applyAlignment="1">
      <alignment vertical="center"/>
    </xf>
    <xf numFmtId="165" fontId="0" fillId="2" borderId="19" xfId="2" applyNumberFormat="1" applyFont="1" applyFill="1" applyBorder="1" applyAlignment="1">
      <alignment vertical="center"/>
    </xf>
    <xf numFmtId="166" fontId="0" fillId="2" borderId="19" xfId="2" applyNumberFormat="1" applyFont="1" applyFill="1" applyBorder="1" applyAlignment="1">
      <alignment horizontal="center" vertical="center"/>
    </xf>
    <xf numFmtId="165" fontId="0" fillId="2" borderId="17" xfId="2" applyNumberFormat="1" applyFont="1" applyFill="1" applyBorder="1" applyAlignment="1">
      <alignment vertical="center"/>
    </xf>
    <xf numFmtId="165" fontId="2" fillId="2" borderId="20" xfId="2" applyNumberFormat="1" applyFont="1" applyFill="1" applyBorder="1" applyAlignment="1">
      <alignment vertic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5" fillId="0" borderId="0" xfId="0" applyFont="1"/>
    <xf numFmtId="165" fontId="0" fillId="2" borderId="0" xfId="2" applyNumberFormat="1" applyFont="1" applyFill="1" applyBorder="1" applyAlignment="1">
      <alignment horizontal="center" vertical="center"/>
    </xf>
    <xf numFmtId="165" fontId="0" fillId="0" borderId="0" xfId="2" applyNumberFormat="1" applyFont="1" applyBorder="1" applyAlignment="1">
      <alignment horizontal="center" vertical="center"/>
    </xf>
    <xf numFmtId="165" fontId="4" fillId="0" borderId="10" xfId="0" applyNumberFormat="1" applyFont="1" applyBorder="1" applyAlignment="1"/>
    <xf numFmtId="167" fontId="0" fillId="2" borderId="0" xfId="2" applyNumberFormat="1" applyFont="1" applyFill="1" applyBorder="1" applyAlignment="1">
      <alignment horizontal="right" vertical="center"/>
    </xf>
    <xf numFmtId="7" fontId="0" fillId="2" borderId="14" xfId="2" applyNumberFormat="1" applyFont="1" applyFill="1" applyBorder="1" applyAlignment="1">
      <alignment vertical="center"/>
    </xf>
    <xf numFmtId="165" fontId="0" fillId="0" borderId="0" xfId="2" applyNumberFormat="1" applyFont="1" applyFill="1" applyBorder="1" applyAlignment="1">
      <alignment horizontal="center" vertical="center"/>
    </xf>
    <xf numFmtId="165" fontId="0" fillId="2" borderId="17" xfId="2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 Sheet"/>
      <sheetName val="Data Sheet"/>
      <sheetName val="Sample customers"/>
    </sheetNames>
    <sheetDataSet>
      <sheetData sheetId="0">
        <row r="14">
          <cell r="B14">
            <v>0</v>
          </cell>
          <cell r="C14">
            <v>1200</v>
          </cell>
        </row>
        <row r="15">
          <cell r="B15">
            <v>450</v>
          </cell>
          <cell r="C15">
            <v>162000</v>
          </cell>
        </row>
        <row r="16">
          <cell r="B16">
            <v>1000</v>
          </cell>
          <cell r="C16">
            <v>468000</v>
          </cell>
        </row>
      </sheetData>
      <sheetData sheetId="1">
        <row r="17">
          <cell r="B17">
            <v>17.920000000000002</v>
          </cell>
          <cell r="C17">
            <v>18.47</v>
          </cell>
          <cell r="D17">
            <v>18.47</v>
          </cell>
        </row>
        <row r="18">
          <cell r="B18">
            <v>8.2550000000000008</v>
          </cell>
          <cell r="C18">
            <v>3.3740000000000001</v>
          </cell>
          <cell r="D18">
            <v>3.3740000000000001</v>
          </cell>
        </row>
        <row r="19">
          <cell r="B19">
            <v>0</v>
          </cell>
          <cell r="C19">
            <v>8.0399999999999991</v>
          </cell>
          <cell r="D19">
            <v>8.0399999999999991</v>
          </cell>
        </row>
        <row r="20">
          <cell r="B20">
            <v>3.859</v>
          </cell>
          <cell r="C20">
            <v>3.859</v>
          </cell>
          <cell r="D20">
            <v>3.859</v>
          </cell>
        </row>
        <row r="21">
          <cell r="B21">
            <v>0.34200000000000003</v>
          </cell>
          <cell r="C21">
            <v>1.08</v>
          </cell>
          <cell r="D21">
            <v>1.08</v>
          </cell>
        </row>
        <row r="22">
          <cell r="B22">
            <v>0.12</v>
          </cell>
          <cell r="C22">
            <v>0.34</v>
          </cell>
          <cell r="D22">
            <v>0.34</v>
          </cell>
        </row>
        <row r="23">
          <cell r="B23">
            <v>3.7999999999999999E-2</v>
          </cell>
          <cell r="C23">
            <v>3.6999999999999998E-2</v>
          </cell>
          <cell r="D23">
            <v>3.6999999999999998E-2</v>
          </cell>
        </row>
        <row r="24">
          <cell r="B24">
            <v>0.81100000000000005</v>
          </cell>
          <cell r="C24">
            <v>2.23</v>
          </cell>
          <cell r="D24">
            <v>2.23</v>
          </cell>
        </row>
        <row r="25">
          <cell r="B25">
            <v>0</v>
          </cell>
          <cell r="C25">
            <v>0</v>
          </cell>
          <cell r="D25">
            <v>0</v>
          </cell>
        </row>
        <row r="26">
          <cell r="B26">
            <v>0.19500000000000001</v>
          </cell>
          <cell r="C26">
            <v>0.17199999999999999</v>
          </cell>
          <cell r="D26">
            <v>0.17199999999999999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zoomScale="85" zoomScaleNormal="85" zoomScaleSheetLayoutView="85" workbookViewId="0">
      <selection activeCell="A2" sqref="A2:O2"/>
    </sheetView>
  </sheetViews>
  <sheetFormatPr defaultRowHeight="15" x14ac:dyDescent="0.25"/>
  <cols>
    <col min="1" max="1" width="14.42578125" customWidth="1"/>
    <col min="2" max="2" width="7.28515625" customWidth="1"/>
    <col min="3" max="3" width="10" customWidth="1"/>
    <col min="4" max="5" width="10.7109375" customWidth="1"/>
    <col min="6" max="6" width="13.140625" customWidth="1"/>
    <col min="7" max="7" width="14.28515625" customWidth="1"/>
    <col min="8" max="8" width="9.85546875" customWidth="1"/>
    <col min="9" max="9" width="12.28515625" customWidth="1"/>
    <col min="10" max="10" width="10" customWidth="1"/>
    <col min="11" max="11" width="13.7109375" customWidth="1"/>
    <col min="12" max="13" width="12" customWidth="1"/>
    <col min="14" max="14" width="14.28515625" customWidth="1"/>
    <col min="15" max="15" width="11.5703125" customWidth="1"/>
  </cols>
  <sheetData>
    <row r="1" spans="1:16" ht="28.9" customHeight="1" x14ac:dyDescent="0.25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7"/>
    </row>
    <row r="2" spans="1:16" ht="32.450000000000003" customHeight="1" x14ac:dyDescent="0.25">
      <c r="A2" s="58" t="s">
        <v>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</row>
    <row r="3" spans="1:16" ht="22.5" customHeight="1" x14ac:dyDescent="0.25">
      <c r="A3" s="61" t="s">
        <v>1</v>
      </c>
      <c r="B3" s="53" t="s">
        <v>2</v>
      </c>
      <c r="C3" s="53" t="s">
        <v>3</v>
      </c>
      <c r="D3" s="53" t="s">
        <v>4</v>
      </c>
      <c r="E3" s="53" t="s">
        <v>5</v>
      </c>
      <c r="F3" s="53" t="s">
        <v>6</v>
      </c>
      <c r="G3" s="53" t="s">
        <v>7</v>
      </c>
      <c r="H3" s="53" t="s">
        <v>8</v>
      </c>
      <c r="I3" s="53" t="s">
        <v>31</v>
      </c>
      <c r="J3" s="53" t="s">
        <v>9</v>
      </c>
      <c r="K3" s="53" t="s">
        <v>10</v>
      </c>
      <c r="L3" s="53" t="s">
        <v>11</v>
      </c>
      <c r="M3" s="53" t="s">
        <v>12</v>
      </c>
      <c r="N3" s="53" t="s">
        <v>13</v>
      </c>
      <c r="O3" s="63" t="s">
        <v>14</v>
      </c>
    </row>
    <row r="4" spans="1:16" ht="51" customHeight="1" x14ac:dyDescent="0.25">
      <c r="A4" s="62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64"/>
    </row>
    <row r="5" spans="1:16" ht="24.95" customHeight="1" x14ac:dyDescent="0.25">
      <c r="A5" s="1" t="s">
        <v>15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"/>
    </row>
    <row r="6" spans="1:16" ht="24.95" customHeight="1" x14ac:dyDescent="0.25">
      <c r="A6" s="4" t="s">
        <v>16</v>
      </c>
      <c r="B6" s="5">
        <v>0</v>
      </c>
      <c r="C6" s="6">
        <v>1200</v>
      </c>
      <c r="D6" s="7">
        <v>110.67</v>
      </c>
      <c r="E6" s="7">
        <v>38.42</v>
      </c>
      <c r="F6" s="7">
        <v>1.73</v>
      </c>
      <c r="G6" s="8">
        <v>3.97</v>
      </c>
      <c r="H6" s="7">
        <v>0.6</v>
      </c>
      <c r="I6" s="9" t="s">
        <v>17</v>
      </c>
      <c r="J6" s="7">
        <v>11.12</v>
      </c>
      <c r="K6" s="10" t="s">
        <v>17</v>
      </c>
      <c r="L6" s="50">
        <v>-0.37</v>
      </c>
      <c r="M6" s="10" t="s">
        <v>17</v>
      </c>
      <c r="N6" s="26">
        <v>4.3999999999999995</v>
      </c>
      <c r="O6" s="12">
        <v>170.54</v>
      </c>
    </row>
    <row r="7" spans="1:16" ht="24.95" customHeight="1" x14ac:dyDescent="0.25">
      <c r="A7" s="13" t="s">
        <v>18</v>
      </c>
      <c r="B7" s="14">
        <v>450</v>
      </c>
      <c r="C7" s="15">
        <v>162000</v>
      </c>
      <c r="D7" s="16">
        <v>10325.209999999999</v>
      </c>
      <c r="E7" s="16">
        <v>5185.62</v>
      </c>
      <c r="F7" s="16">
        <v>220.5</v>
      </c>
      <c r="G7" s="17">
        <v>128.69999999999999</v>
      </c>
      <c r="H7" s="16">
        <v>72</v>
      </c>
      <c r="I7" s="18" t="s">
        <v>17</v>
      </c>
      <c r="J7" s="16">
        <v>2916</v>
      </c>
      <c r="K7" s="19" t="s">
        <v>17</v>
      </c>
      <c r="L7" s="20">
        <v>-54</v>
      </c>
      <c r="M7" s="19" t="s">
        <v>17</v>
      </c>
      <c r="N7" s="17">
        <v>498.61</v>
      </c>
      <c r="O7" s="21">
        <v>19292.64</v>
      </c>
    </row>
    <row r="8" spans="1:16" ht="24.95" customHeight="1" x14ac:dyDescent="0.25">
      <c r="A8" s="4" t="s">
        <v>19</v>
      </c>
      <c r="B8" s="22">
        <v>1000</v>
      </c>
      <c r="C8" s="6">
        <v>468000</v>
      </c>
      <c r="D8" s="7">
        <v>25416.41</v>
      </c>
      <c r="E8" s="7">
        <v>14966.64</v>
      </c>
      <c r="F8" s="7">
        <v>550</v>
      </c>
      <c r="G8" s="8">
        <v>256</v>
      </c>
      <c r="H8" s="7">
        <v>180</v>
      </c>
      <c r="I8" s="9" t="s">
        <v>17</v>
      </c>
      <c r="J8" s="7">
        <v>8470.7999999999993</v>
      </c>
      <c r="K8" s="10" t="s">
        <v>17</v>
      </c>
      <c r="L8" s="11">
        <v>-120</v>
      </c>
      <c r="M8" s="10" t="s">
        <v>17</v>
      </c>
      <c r="N8" s="8">
        <v>1319.09</v>
      </c>
      <c r="O8" s="12">
        <v>51038.94</v>
      </c>
    </row>
    <row r="9" spans="1:16" ht="24.95" customHeight="1" x14ac:dyDescent="0.25">
      <c r="A9" s="1" t="s">
        <v>20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6" ht="24.95" customHeight="1" x14ac:dyDescent="0.25">
      <c r="A10" s="4" t="s">
        <v>16</v>
      </c>
      <c r="B10" s="5">
        <v>0</v>
      </c>
      <c r="C10" s="6">
        <v>1200</v>
      </c>
      <c r="D10" s="7">
        <v>110.67</v>
      </c>
      <c r="E10" s="7">
        <v>38.42</v>
      </c>
      <c r="F10" s="7">
        <v>1.73</v>
      </c>
      <c r="G10" s="8">
        <v>3.97</v>
      </c>
      <c r="H10" s="7">
        <v>0.6</v>
      </c>
      <c r="I10" s="46" t="s">
        <v>17</v>
      </c>
      <c r="J10" s="7">
        <v>11.12</v>
      </c>
      <c r="K10" s="10" t="s">
        <v>17</v>
      </c>
      <c r="L10" s="7">
        <v>5.82</v>
      </c>
      <c r="M10" s="10" t="s">
        <v>17</v>
      </c>
      <c r="N10" s="8">
        <v>4.57</v>
      </c>
      <c r="O10" s="12">
        <v>176.9</v>
      </c>
    </row>
    <row r="11" spans="1:16" ht="24.95" customHeight="1" x14ac:dyDescent="0.25">
      <c r="A11" s="13" t="s">
        <v>18</v>
      </c>
      <c r="B11" s="14">
        <v>450</v>
      </c>
      <c r="C11" s="15">
        <v>162000</v>
      </c>
      <c r="D11" s="16">
        <v>10325.209999999999</v>
      </c>
      <c r="E11" s="16">
        <v>5185.62</v>
      </c>
      <c r="F11" s="16">
        <v>220.5</v>
      </c>
      <c r="G11" s="17">
        <v>128.69999999999999</v>
      </c>
      <c r="H11" s="16">
        <v>72</v>
      </c>
      <c r="I11" s="47" t="s">
        <v>17</v>
      </c>
      <c r="J11" s="16">
        <v>2916</v>
      </c>
      <c r="K11" s="19" t="s">
        <v>17</v>
      </c>
      <c r="L11" s="16">
        <v>523.26</v>
      </c>
      <c r="M11" s="19" t="s">
        <v>17</v>
      </c>
      <c r="N11" s="17">
        <v>513.92999999999995</v>
      </c>
      <c r="O11" s="21">
        <v>19885.22</v>
      </c>
    </row>
    <row r="12" spans="1:16" ht="24.95" customHeight="1" x14ac:dyDescent="0.25">
      <c r="A12" s="4" t="s">
        <v>19</v>
      </c>
      <c r="B12" s="22">
        <v>1000</v>
      </c>
      <c r="C12" s="6">
        <v>468000</v>
      </c>
      <c r="D12" s="7">
        <v>25416.41</v>
      </c>
      <c r="E12" s="7">
        <v>14966.64</v>
      </c>
      <c r="F12" s="7">
        <v>550</v>
      </c>
      <c r="G12" s="8">
        <v>256</v>
      </c>
      <c r="H12" s="7">
        <v>180</v>
      </c>
      <c r="I12" s="46" t="s">
        <v>17</v>
      </c>
      <c r="J12" s="7">
        <v>8470.7999999999993</v>
      </c>
      <c r="K12" s="10" t="s">
        <v>17</v>
      </c>
      <c r="L12" s="7">
        <v>1130</v>
      </c>
      <c r="M12" s="10" t="s">
        <v>17</v>
      </c>
      <c r="N12" s="8">
        <v>1352.26</v>
      </c>
      <c r="O12" s="12">
        <v>52322.11</v>
      </c>
    </row>
    <row r="13" spans="1:16" ht="24.95" customHeight="1" x14ac:dyDescent="0.25">
      <c r="A13" s="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</row>
    <row r="14" spans="1:16" ht="24.95" customHeight="1" x14ac:dyDescent="0.25">
      <c r="A14" s="4" t="s">
        <v>22</v>
      </c>
      <c r="B14" s="23">
        <v>0</v>
      </c>
      <c r="C14" s="24">
        <v>1200</v>
      </c>
      <c r="D14" s="25">
        <f>ROUND('[1]Data Sheet'!$B$17+(('[1]Data Sheet'!$B$18/100)*'[1]Print Sheet'!C14)+(('[1]Data Sheet'!$B$19)*'[1]Print Sheet'!B14), 2)</f>
        <v>116.98</v>
      </c>
      <c r="E14" s="25">
        <f>ROUND(('[1]Data Sheet'!$B$20/100)*'[1]Print Sheet'!C14, 2)</f>
        <v>46.31</v>
      </c>
      <c r="F14" s="25">
        <f>ROUND(('[1]Data Sheet'!$B$21/100)*'[1]Print Sheet'!C14, 2)</f>
        <v>4.0999999999999996</v>
      </c>
      <c r="G14" s="49">
        <f>ROUND(('[1]Data Sheet'!$B$23/100)*'[1]Print Sheet'!C14, 2)</f>
        <v>0.46</v>
      </c>
      <c r="H14" s="25">
        <f>ROUND(('[1]Data Sheet'!$B$22/100)*'[1]Print Sheet'!C14, 2)</f>
        <v>1.44</v>
      </c>
      <c r="I14" s="46" t="str">
        <f>IF('[1]Data Sheet'!B25&gt;0, ROUND(('[1]Data Sheet'!$B$25/100)*'[1]Print Sheet'!C14, 2), "N/A")</f>
        <v>N/A</v>
      </c>
      <c r="J14" s="25">
        <f>ROUND(('[1]Data Sheet'!$B$24/100)*'[1]Print Sheet'!C14, 2)</f>
        <v>9.73</v>
      </c>
      <c r="K14" s="26">
        <f>ROUND(('[1]Data Sheet'!$B$26/100)*'[1]Print Sheet'!C14, 2)</f>
        <v>2.34</v>
      </c>
      <c r="L14" s="10" t="s">
        <v>17</v>
      </c>
      <c r="M14" s="10" t="s">
        <v>17</v>
      </c>
      <c r="N14" s="26">
        <f>ROUND(SUM(D14:M14)*((0.025+0.000848)/(1-0.025-0.000848)),2)</f>
        <v>4.8099999999999996</v>
      </c>
      <c r="O14" s="27">
        <f>ROUND(SUM(D14:N14), 2)</f>
        <v>186.17</v>
      </c>
      <c r="P14" s="28"/>
    </row>
    <row r="15" spans="1:16" ht="24.95" customHeight="1" x14ac:dyDescent="0.25">
      <c r="A15" s="13" t="s">
        <v>18</v>
      </c>
      <c r="B15" s="14">
        <v>450</v>
      </c>
      <c r="C15" s="15">
        <v>162000</v>
      </c>
      <c r="D15" s="29">
        <f>ROUND('[1]Data Sheet'!$C$17+(('[1]Data Sheet'!$C$18/100)*'[1]Print Sheet'!C15)+(('[1]Data Sheet'!$C$19)*'[1]Print Sheet'!B15), 2)</f>
        <v>9102.35</v>
      </c>
      <c r="E15" s="29">
        <f>ROUND(('[1]Data Sheet'!$C$20/100)*'[1]Print Sheet'!C15, 2)</f>
        <v>6251.58</v>
      </c>
      <c r="F15" s="29">
        <f>ROUND(('[1]Data Sheet'!$C$21)*'[1]Print Sheet'!B15, 2)</f>
        <v>486</v>
      </c>
      <c r="G15" s="30">
        <f>ROUND(('[1]Data Sheet'!$C$23/100)*'[1]Print Sheet'!C15, 2)</f>
        <v>59.94</v>
      </c>
      <c r="H15" s="29">
        <f>ROUND(('[1]Data Sheet'!$C$22)*'[1]Print Sheet'!B15, 2)</f>
        <v>153</v>
      </c>
      <c r="I15" s="51" t="str">
        <f>IF('[1]Data Sheet'!C25&gt;0, ROUND(('[1]Data Sheet'!$C$25/100)*'[1]Print Sheet'!C15, 2), "N/A")</f>
        <v>N/A</v>
      </c>
      <c r="J15" s="29">
        <f>ROUND(('[1]Data Sheet'!$C$24/100)*'[1]Print Sheet'!C15, 2)</f>
        <v>3612.6</v>
      </c>
      <c r="K15" s="30">
        <f>ROUND(('[1]Data Sheet'!$C$26/100)*'[1]Print Sheet'!C15, 2)</f>
        <v>278.64</v>
      </c>
      <c r="L15" s="19" t="s">
        <v>17</v>
      </c>
      <c r="M15" s="19" t="s">
        <v>17</v>
      </c>
      <c r="N15" s="30">
        <f t="shared" ref="N15:N16" si="0">ROUND(SUM(D15:M15)*((0.025+0.000848)/(1-0.025-0.000848)),2)</f>
        <v>529.19000000000005</v>
      </c>
      <c r="O15" s="31">
        <f>ROUND(SUM(D15:N15), 2)</f>
        <v>20473.3</v>
      </c>
      <c r="P15" s="28"/>
    </row>
    <row r="16" spans="1:16" ht="24.95" customHeight="1" x14ac:dyDescent="0.25">
      <c r="A16" s="4" t="s">
        <v>18</v>
      </c>
      <c r="B16" s="22">
        <v>1000</v>
      </c>
      <c r="C16" s="6">
        <v>468000</v>
      </c>
      <c r="D16" s="25">
        <f>ROUND('[1]Data Sheet'!$D$17+(('[1]Data Sheet'!$D$18/100)*'[1]Print Sheet'!C16)+(('[1]Data Sheet'!$D$19)*'[1]Print Sheet'!B16), 2)</f>
        <v>23848.79</v>
      </c>
      <c r="E16" s="25">
        <f>ROUND(('[1]Data Sheet'!$D$20/100)*'[1]Print Sheet'!C16, 2)</f>
        <v>18060.12</v>
      </c>
      <c r="F16" s="25">
        <f>ROUND(('[1]Data Sheet'!$D$21)*'[1]Print Sheet'!B16, 2)</f>
        <v>1080</v>
      </c>
      <c r="G16" s="26">
        <f>ROUND(('[1]Data Sheet'!$D$23/100)*'[1]Print Sheet'!C16, 2)</f>
        <v>173.16</v>
      </c>
      <c r="H16" s="25">
        <f>ROUND(('[1]Data Sheet'!$D$22)*'[1]Print Sheet'!B16, 2)</f>
        <v>340</v>
      </c>
      <c r="I16" s="46" t="str">
        <f>IF('[1]Data Sheet'!D25&gt;0, ROUND(('[1]Data Sheet'!$D$25/100)*'[1]Print Sheet'!C16, 2), "N/A")</f>
        <v>N/A</v>
      </c>
      <c r="J16" s="25">
        <f>ROUND(('[1]Data Sheet'!$D$24/100)*'[1]Print Sheet'!C16, 2)</f>
        <v>10436.4</v>
      </c>
      <c r="K16" s="26">
        <f>ROUND(('[1]Data Sheet'!$D$26/100)*'[1]Print Sheet'!C16, 2)</f>
        <v>804.96</v>
      </c>
      <c r="L16" s="10" t="s">
        <v>17</v>
      </c>
      <c r="M16" s="10" t="s">
        <v>17</v>
      </c>
      <c r="N16" s="26">
        <f t="shared" si="0"/>
        <v>1452.55</v>
      </c>
      <c r="O16" s="27">
        <f>ROUND(SUM(D16:N16), 2)</f>
        <v>56195.98</v>
      </c>
      <c r="P16" s="28"/>
    </row>
    <row r="17" spans="1:16" ht="24.95" customHeight="1" x14ac:dyDescent="0.25">
      <c r="A17" s="1" t="s">
        <v>23</v>
      </c>
      <c r="B17" s="2"/>
      <c r="C17" s="2"/>
      <c r="D17" s="2"/>
      <c r="E17" s="2"/>
      <c r="F17" s="2"/>
      <c r="G17" s="2"/>
      <c r="H17" s="2"/>
      <c r="I17" s="48"/>
      <c r="J17" s="2"/>
      <c r="K17" s="2"/>
      <c r="L17" s="2"/>
      <c r="M17" s="2"/>
      <c r="N17" s="2"/>
      <c r="O17" s="3"/>
      <c r="P17" s="28"/>
    </row>
    <row r="18" spans="1:16" ht="24.95" customHeight="1" x14ac:dyDescent="0.25">
      <c r="A18" s="4" t="s">
        <v>24</v>
      </c>
      <c r="B18" s="5">
        <v>0</v>
      </c>
      <c r="C18" s="6">
        <v>1200</v>
      </c>
      <c r="D18" s="7">
        <v>123.82</v>
      </c>
      <c r="E18" s="7">
        <v>42.19</v>
      </c>
      <c r="F18" s="7">
        <v>2.8</v>
      </c>
      <c r="G18" s="8">
        <v>0.96</v>
      </c>
      <c r="H18" s="7">
        <v>2.65</v>
      </c>
      <c r="I18" s="26">
        <v>25.45</v>
      </c>
      <c r="J18" s="7">
        <v>6.82</v>
      </c>
      <c r="K18" s="10" t="s">
        <v>17</v>
      </c>
      <c r="L18" s="10" t="s">
        <v>17</v>
      </c>
      <c r="M18" s="7">
        <v>5.0199999999999996</v>
      </c>
      <c r="N18" s="8">
        <v>5.38</v>
      </c>
      <c r="O18" s="12">
        <v>215.09</v>
      </c>
      <c r="P18" s="28"/>
    </row>
    <row r="19" spans="1:16" ht="24.95" customHeight="1" x14ac:dyDescent="0.25">
      <c r="A19" s="13" t="s">
        <v>25</v>
      </c>
      <c r="B19" s="14">
        <v>450</v>
      </c>
      <c r="C19" s="15">
        <v>162000</v>
      </c>
      <c r="D19" s="32">
        <v>9930.9</v>
      </c>
      <c r="E19" s="32">
        <v>5695.92</v>
      </c>
      <c r="F19" s="32">
        <v>355.5</v>
      </c>
      <c r="G19" s="33">
        <v>116.64</v>
      </c>
      <c r="H19" s="32">
        <v>324</v>
      </c>
      <c r="I19" s="30">
        <v>1676.7</v>
      </c>
      <c r="J19" s="32">
        <v>909</v>
      </c>
      <c r="K19" s="19" t="s">
        <v>17</v>
      </c>
      <c r="L19" s="19" t="s">
        <v>17</v>
      </c>
      <c r="M19" s="32">
        <v>517.5</v>
      </c>
      <c r="N19" s="33">
        <v>500.67</v>
      </c>
      <c r="O19" s="34">
        <v>20026.830000000002</v>
      </c>
      <c r="P19" s="28"/>
    </row>
    <row r="20" spans="1:16" ht="24.95" customHeight="1" x14ac:dyDescent="0.25">
      <c r="A20" s="4" t="s">
        <v>25</v>
      </c>
      <c r="B20" s="22">
        <v>1000</v>
      </c>
      <c r="C20" s="6">
        <v>468000</v>
      </c>
      <c r="D20" s="7">
        <v>22907.8</v>
      </c>
      <c r="E20" s="7">
        <v>16454.88</v>
      </c>
      <c r="F20" s="7">
        <v>790</v>
      </c>
      <c r="G20" s="8">
        <v>336.96</v>
      </c>
      <c r="H20" s="7">
        <v>720</v>
      </c>
      <c r="I20" s="26">
        <v>4843.8</v>
      </c>
      <c r="J20" s="7">
        <v>2020</v>
      </c>
      <c r="K20" s="10" t="s">
        <v>17</v>
      </c>
      <c r="L20" s="10" t="s">
        <v>17</v>
      </c>
      <c r="M20" s="7">
        <v>1150</v>
      </c>
      <c r="N20" s="8">
        <v>1262.1400000000001</v>
      </c>
      <c r="O20" s="12">
        <v>50485.58</v>
      </c>
      <c r="P20" s="28"/>
    </row>
    <row r="21" spans="1:16" ht="24.95" customHeight="1" x14ac:dyDescent="0.25">
      <c r="A21" s="1" t="s">
        <v>26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3"/>
      <c r="P21" s="28"/>
    </row>
    <row r="22" spans="1:16" ht="24.95" customHeight="1" x14ac:dyDescent="0.25">
      <c r="A22" s="4" t="s">
        <v>24</v>
      </c>
      <c r="B22" s="5">
        <v>0</v>
      </c>
      <c r="C22" s="6">
        <v>1200</v>
      </c>
      <c r="D22" s="7">
        <v>92.88</v>
      </c>
      <c r="E22" s="7">
        <v>110.47</v>
      </c>
      <c r="F22" s="7">
        <v>3.85</v>
      </c>
      <c r="G22" s="10" t="s">
        <v>17</v>
      </c>
      <c r="H22" s="10" t="s">
        <v>17</v>
      </c>
      <c r="I22" s="46" t="s">
        <v>17</v>
      </c>
      <c r="J22" s="10" t="s">
        <v>17</v>
      </c>
      <c r="K22" s="10" t="s">
        <v>17</v>
      </c>
      <c r="L22" s="10" t="s">
        <v>17</v>
      </c>
      <c r="M22" s="10" t="s">
        <v>17</v>
      </c>
      <c r="N22" s="8">
        <v>5.31</v>
      </c>
      <c r="O22" s="12">
        <v>212.51</v>
      </c>
      <c r="P22" s="28"/>
    </row>
    <row r="23" spans="1:16" ht="24.95" customHeight="1" x14ac:dyDescent="0.25">
      <c r="A23" s="13" t="s">
        <v>25</v>
      </c>
      <c r="B23" s="14">
        <v>450</v>
      </c>
      <c r="C23" s="15">
        <v>162000</v>
      </c>
      <c r="D23" s="32">
        <v>4434.6099999999997</v>
      </c>
      <c r="E23" s="32">
        <v>14354.82</v>
      </c>
      <c r="F23" s="32">
        <v>520.02</v>
      </c>
      <c r="G23" s="35" t="s">
        <v>17</v>
      </c>
      <c r="H23" s="35" t="s">
        <v>17</v>
      </c>
      <c r="I23" s="51" t="s">
        <v>17</v>
      </c>
      <c r="J23" s="35" t="s">
        <v>17</v>
      </c>
      <c r="K23" s="19" t="s">
        <v>17</v>
      </c>
      <c r="L23" s="19" t="s">
        <v>17</v>
      </c>
      <c r="M23" s="19" t="s">
        <v>17</v>
      </c>
      <c r="N23" s="33">
        <v>495.11</v>
      </c>
      <c r="O23" s="34">
        <v>19804.560000000001</v>
      </c>
      <c r="P23" s="28"/>
    </row>
    <row r="24" spans="1:16" ht="24.95" customHeight="1" thickBot="1" x14ac:dyDescent="0.3">
      <c r="A24" s="36" t="s">
        <v>27</v>
      </c>
      <c r="B24" s="37">
        <v>1000</v>
      </c>
      <c r="C24" s="38">
        <v>468000</v>
      </c>
      <c r="D24" s="39">
        <v>11527.9</v>
      </c>
      <c r="E24" s="39">
        <v>40767.480000000003</v>
      </c>
      <c r="F24" s="39">
        <v>1502.28</v>
      </c>
      <c r="G24" s="40" t="s">
        <v>17</v>
      </c>
      <c r="H24" s="40" t="s">
        <v>17</v>
      </c>
      <c r="I24" s="52" t="s">
        <v>17</v>
      </c>
      <c r="J24" s="40" t="s">
        <v>17</v>
      </c>
      <c r="K24" s="40" t="s">
        <v>17</v>
      </c>
      <c r="L24" s="40" t="s">
        <v>17</v>
      </c>
      <c r="M24" s="40" t="s">
        <v>17</v>
      </c>
      <c r="N24" s="41">
        <v>1379.43</v>
      </c>
      <c r="O24" s="42">
        <v>55177.09</v>
      </c>
      <c r="P24" s="28"/>
    </row>
    <row r="25" spans="1:16" x14ac:dyDescent="0.25">
      <c r="A25" s="43" t="s">
        <v>28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8"/>
      <c r="P25" s="28"/>
    </row>
    <row r="26" spans="1:16" ht="15" customHeight="1" x14ac:dyDescent="0.25">
      <c r="A26" s="45" t="s">
        <v>29</v>
      </c>
    </row>
    <row r="27" spans="1:16" x14ac:dyDescent="0.25">
      <c r="O27" t="s">
        <v>30</v>
      </c>
    </row>
  </sheetData>
  <mergeCells count="17"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I3:I4"/>
    <mergeCell ref="J3:J4"/>
    <mergeCell ref="K3:K4"/>
    <mergeCell ref="L3:L4"/>
    <mergeCell ref="M3:M4"/>
    <mergeCell ref="N3:N4"/>
  </mergeCells>
  <pageMargins left="0.25" right="0.25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Sheet</vt:lpstr>
      <vt:lpstr>'Print Sheet'!Print_Area</vt:lpstr>
    </vt:vector>
  </TitlesOfParts>
  <Company>PSC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 Hampson</dc:creator>
  <cp:lastModifiedBy>Christopher Nguyen</cp:lastModifiedBy>
  <cp:lastPrinted>2024-08-12T21:09:51Z</cp:lastPrinted>
  <dcterms:created xsi:type="dcterms:W3CDTF">2022-03-01T19:15:44Z</dcterms:created>
  <dcterms:modified xsi:type="dcterms:W3CDTF">2026-05-14T17:28:15Z</dcterms:modified>
</cp:coreProperties>
</file>